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vin-file1\sluzbakontrolinga\03 PLANIRANJE\09 Plan 2024\17. REBALANS I\SET UV\REBALANS I\"/>
    </mc:Choice>
  </mc:AlternateContent>
  <bookViews>
    <workbookView xWindow="-15" yWindow="585" windowWidth="11520" windowHeight="9705" tabRatio="643" firstSheet="3" activeTab="6"/>
  </bookViews>
  <sheets>
    <sheet name="SAŽETAK" sheetId="1" r:id="rId1"/>
    <sheet name=" Račun prihoda i rashoda-ekonom" sheetId="3" r:id="rId2"/>
    <sheet name="Račun prihoda i rashoda-izvori" sheetId="5" r:id="rId3"/>
    <sheet name="Račun rashoda-funkcija" sheetId="8" r:id="rId4"/>
    <sheet name="Račun financiranja-ekonomsk" sheetId="10" r:id="rId5"/>
    <sheet name="Račun financiranja-izvori" sheetId="6" r:id="rId6"/>
    <sheet name="Posebni dio" sheetId="11" r:id="rId7"/>
  </sheets>
  <definedNames>
    <definedName name="_xlnm.Print_Titles" localSheetId="1">' Račun prihoda i rashoda-ekonom'!$5:$5</definedName>
    <definedName name="_xlnm.Print_Titles" localSheetId="6">'Posebni dio'!$4:$4</definedName>
    <definedName name="_xlnm.Print_Area" localSheetId="1">' Račun prihoda i rashoda-ekonom'!$A$1:$E$27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5" l="1"/>
  <c r="E9" i="5" l="1"/>
  <c r="C69" i="11" l="1"/>
  <c r="C68" i="11" s="1"/>
  <c r="C64" i="11"/>
  <c r="C62" i="11"/>
  <c r="C55" i="11"/>
  <c r="C54" i="11"/>
  <c r="C50" i="11"/>
  <c r="C49" i="11"/>
  <c r="C46" i="11"/>
  <c r="C41" i="11"/>
  <c r="C37" i="11"/>
  <c r="C32" i="11"/>
  <c r="C31" i="11"/>
  <c r="C29" i="11"/>
  <c r="C28" i="11"/>
  <c r="C25" i="11"/>
  <c r="C24" i="11" s="1"/>
  <c r="C20" i="11"/>
  <c r="C19" i="11"/>
  <c r="C17" i="11"/>
  <c r="C10" i="11"/>
  <c r="C9" i="11"/>
  <c r="C59" i="11" l="1"/>
  <c r="C66" i="11"/>
  <c r="C52" i="11"/>
  <c r="C30" i="11"/>
  <c r="C67" i="11"/>
  <c r="C22" i="11"/>
  <c r="C45" i="11"/>
  <c r="C44" i="11" s="1"/>
  <c r="C11" i="11"/>
  <c r="C8" i="11" s="1"/>
  <c r="C16" i="11"/>
  <c r="C15" i="11" s="1"/>
  <c r="T17" i="11"/>
  <c r="U17" i="11" s="1"/>
  <c r="T49" i="11"/>
  <c r="C27" i="11"/>
  <c r="C61" i="11"/>
  <c r="C40" i="11"/>
  <c r="C13" i="11"/>
  <c r="C35" i="11"/>
  <c r="C36" i="11"/>
  <c r="T10" i="11"/>
  <c r="C14" i="11"/>
  <c r="T20" i="11"/>
  <c r="U20" i="11" s="1"/>
  <c r="T25" i="11"/>
  <c r="U25" i="11" s="1"/>
  <c r="T56" i="11"/>
  <c r="T41" i="11"/>
  <c r="C23" i="11"/>
  <c r="C48" i="11"/>
  <c r="T37" i="11"/>
  <c r="C39" i="11"/>
  <c r="C53" i="11"/>
  <c r="C57" i="11"/>
  <c r="T61" i="11"/>
  <c r="C73" i="11"/>
  <c r="T36" i="11"/>
  <c r="C56" i="11"/>
  <c r="T9" i="11"/>
  <c r="C18" i="11"/>
  <c r="T19" i="11"/>
  <c r="T29" i="11"/>
  <c r="T24" i="11"/>
  <c r="U24" i="11" s="1"/>
  <c r="T54" i="11"/>
  <c r="T32" i="11"/>
  <c r="U32" i="11" s="1"/>
  <c r="T45" i="11"/>
  <c r="U45" i="11" s="1"/>
  <c r="T31" i="11"/>
  <c r="T55" i="11"/>
  <c r="T46" i="11"/>
  <c r="T50" i="11"/>
  <c r="U50" i="11" s="1"/>
  <c r="C72" i="11"/>
  <c r="C65" i="11"/>
  <c r="C60" i="11"/>
  <c r="T62" i="11"/>
  <c r="U62" i="11" s="1"/>
  <c r="T64" i="11"/>
  <c r="T73" i="11"/>
  <c r="U73" i="11" s="1"/>
  <c r="C38" i="11" l="1"/>
  <c r="C58" i="11"/>
  <c r="C34" i="11"/>
  <c r="C63" i="11"/>
  <c r="U64" i="11"/>
  <c r="T23" i="11"/>
  <c r="U23" i="11" s="1"/>
  <c r="T14" i="11"/>
  <c r="U49" i="11"/>
  <c r="C21" i="11"/>
  <c r="C12" i="11"/>
  <c r="T13" i="11"/>
  <c r="T11" i="11"/>
  <c r="U11" i="11" s="1"/>
  <c r="T16" i="11"/>
  <c r="C26" i="11"/>
  <c r="T57" i="11"/>
  <c r="U57" i="11" s="1"/>
  <c r="T40" i="11"/>
  <c r="U40" i="11" s="1"/>
  <c r="C71" i="11"/>
  <c r="C70" i="11" s="1"/>
  <c r="U31" i="11"/>
  <c r="T30" i="11"/>
  <c r="U30" i="11" s="1"/>
  <c r="U41" i="11"/>
  <c r="T28" i="11"/>
  <c r="T59" i="11"/>
  <c r="C51" i="11"/>
  <c r="U36" i="11"/>
  <c r="T21" i="11"/>
  <c r="T66" i="11"/>
  <c r="U66" i="11" s="1"/>
  <c r="T63" i="11"/>
  <c r="T8" i="11"/>
  <c r="T53" i="11"/>
  <c r="T60" i="11"/>
  <c r="T65" i="11"/>
  <c r="T67" i="11"/>
  <c r="U67" i="11" s="1"/>
  <c r="C47" i="11"/>
  <c r="T22" i="11"/>
  <c r="T15" i="11"/>
  <c r="T48" i="11"/>
  <c r="T47" i="11"/>
  <c r="U29" i="11"/>
  <c r="U56" i="11"/>
  <c r="T35" i="11"/>
  <c r="U35" i="11" s="1"/>
  <c r="T52" i="11"/>
  <c r="T27" i="11"/>
  <c r="T18" i="11"/>
  <c r="T72" i="11"/>
  <c r="U54" i="11"/>
  <c r="T69" i="11"/>
  <c r="U69" i="11" s="1"/>
  <c r="T68" i="11"/>
  <c r="U68" i="11" s="1"/>
  <c r="U61" i="11"/>
  <c r="U55" i="11"/>
  <c r="T39" i="11"/>
  <c r="U37" i="11"/>
  <c r="T44" i="11"/>
  <c r="U9" i="11"/>
  <c r="C33" i="11" l="1"/>
  <c r="C43" i="11"/>
  <c r="AB43" i="11" s="1"/>
  <c r="C7" i="11"/>
  <c r="T12" i="11"/>
  <c r="T51" i="11"/>
  <c r="U51" i="11" s="1"/>
  <c r="U22" i="11"/>
  <c r="T34" i="11"/>
  <c r="U72" i="11"/>
  <c r="U21" i="11"/>
  <c r="T58" i="11"/>
  <c r="U28" i="11"/>
  <c r="U59" i="11"/>
  <c r="U53" i="11"/>
  <c r="T70" i="11"/>
  <c r="U27" i="11"/>
  <c r="U48" i="11"/>
  <c r="T71" i="11"/>
  <c r="U71" i="11" s="1"/>
  <c r="U60" i="11"/>
  <c r="U16" i="11"/>
  <c r="U15" i="11"/>
  <c r="U65" i="11"/>
  <c r="U63" i="11"/>
  <c r="U46" i="11"/>
  <c r="U39" i="11"/>
  <c r="U10" i="11"/>
  <c r="U52" i="11"/>
  <c r="U47" i="11"/>
  <c r="T38" i="11"/>
  <c r="U18" i="11"/>
  <c r="U19" i="11"/>
  <c r="U14" i="11"/>
  <c r="U13" i="11"/>
  <c r="T26" i="11"/>
  <c r="C6" i="11" l="1"/>
  <c r="C42" i="11"/>
  <c r="T33" i="11"/>
  <c r="U33" i="11" s="1"/>
  <c r="U58" i="11"/>
  <c r="T7" i="11"/>
  <c r="U70" i="11"/>
  <c r="U12" i="11"/>
  <c r="T43" i="11"/>
  <c r="T42" i="11"/>
  <c r="U44" i="11"/>
  <c r="U26" i="11"/>
  <c r="U34" i="11"/>
  <c r="U8" i="11"/>
  <c r="U38" i="11"/>
  <c r="C5" i="11" l="1"/>
  <c r="AA5" i="11" s="1"/>
  <c r="U43" i="11"/>
  <c r="U42" i="11"/>
  <c r="T6" i="11"/>
  <c r="T5" i="11"/>
  <c r="U5" i="11" l="1"/>
  <c r="U7" i="11"/>
  <c r="U6" i="11" l="1"/>
  <c r="H24" i="1"/>
  <c r="F24" i="1"/>
  <c r="G23" i="1"/>
  <c r="G22" i="1"/>
  <c r="H21" i="1"/>
  <c r="F21" i="1"/>
  <c r="G20" i="1"/>
  <c r="G19" i="1"/>
  <c r="F12" i="1"/>
  <c r="G12" i="1" s="1"/>
  <c r="F11" i="1"/>
  <c r="F13" i="1" s="1"/>
  <c r="H9" i="1"/>
  <c r="G9" i="1" s="1"/>
  <c r="F8" i="1"/>
  <c r="G24" i="1" l="1"/>
  <c r="H10" i="1"/>
  <c r="G8" i="1"/>
  <c r="G10" i="1" s="1"/>
  <c r="H13" i="1"/>
  <c r="F10" i="1"/>
  <c r="F14" i="1" s="1"/>
  <c r="G21" i="1"/>
  <c r="G11" i="1"/>
  <c r="G13" i="1" s="1"/>
  <c r="G14" i="1" s="1"/>
  <c r="H14" i="1" l="1"/>
  <c r="C7" i="8" l="1"/>
  <c r="C6" i="8" s="1"/>
  <c r="C5" i="8" s="1"/>
  <c r="C66" i="5"/>
  <c r="C57" i="5"/>
  <c r="C55" i="5"/>
  <c r="C53" i="5"/>
  <c r="C44" i="5"/>
  <c r="C42" i="5"/>
  <c r="C40" i="5"/>
  <c r="C37" i="5"/>
  <c r="E57" i="5"/>
  <c r="E55" i="5"/>
  <c r="E53" i="5"/>
  <c r="E44" i="5"/>
  <c r="E42" i="5"/>
  <c r="E40" i="5"/>
  <c r="E37" i="5"/>
  <c r="C34" i="5"/>
  <c r="D26" i="5"/>
  <c r="C25" i="5"/>
  <c r="C23" i="5"/>
  <c r="C22" i="5"/>
  <c r="C21" i="5" s="1"/>
  <c r="C12" i="5"/>
  <c r="C11" i="5"/>
  <c r="C10" i="5" s="1"/>
  <c r="C9" i="5"/>
  <c r="C8" i="5" s="1"/>
  <c r="C5" i="5"/>
  <c r="E34" i="5"/>
  <c r="E25" i="5"/>
  <c r="D25" i="5" s="1"/>
  <c r="E23" i="5"/>
  <c r="E21" i="5"/>
  <c r="E12" i="5"/>
  <c r="E10" i="5"/>
  <c r="E8" i="5"/>
  <c r="E5" i="5"/>
  <c r="E4" i="5" l="1"/>
  <c r="C4" i="5"/>
  <c r="E36" i="5"/>
  <c r="C36" i="5"/>
  <c r="D66" i="5" l="1"/>
  <c r="D65" i="5"/>
  <c r="D64" i="5"/>
  <c r="D63" i="5"/>
  <c r="D62" i="5"/>
  <c r="D61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4" i="5"/>
  <c r="D33" i="5"/>
  <c r="D32" i="5"/>
  <c r="D31" i="5"/>
  <c r="D30" i="5"/>
  <c r="D29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24" i="6" l="1"/>
  <c r="B24" i="6"/>
  <c r="D22" i="6"/>
  <c r="B22" i="6"/>
  <c r="D5" i="6"/>
  <c r="B5" i="6"/>
  <c r="D8" i="6"/>
  <c r="B8" i="6"/>
  <c r="B10" i="6"/>
  <c r="D10" i="6"/>
  <c r="D12" i="6"/>
  <c r="B12" i="6"/>
  <c r="D6" i="8" l="1"/>
  <c r="D5" i="8" s="1"/>
  <c r="B6" i="8"/>
  <c r="B5" i="8" s="1"/>
</calcChain>
</file>

<file path=xl/sharedStrings.xml><?xml version="1.0" encoding="utf-8"?>
<sst xmlns="http://schemas.openxmlformats.org/spreadsheetml/2006/main" count="254" uniqueCount="145">
  <si>
    <t>PRIHODI UKUPNO</t>
  </si>
  <si>
    <t>RASHODI UKUPNO</t>
  </si>
  <si>
    <t>RAZLIKA - VIŠAK / MANJAK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</si>
  <si>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</si>
  <si>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</si>
  <si>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</si>
  <si>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</si>
  <si>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</si>
  <si>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</si>
  <si>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</si>
  <si>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</si>
  <si>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</si>
  <si>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</si>
  <si>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</si>
  <si>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</si>
  <si>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</si>
  <si>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</si>
  <si>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B. RAČUN FINANCIRANJA</t>
  </si>
  <si>
    <t>Primici od financijske imovine i zaduživanja</t>
  </si>
  <si>
    <t>Izdaci za financijsku imovinu i otplate zajmova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</si>
  <si>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</si>
  <si>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</si>
  <si>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</si>
  <si>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</si>
  <si>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</si>
  <si>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B) SAŽETAK RAČUNA FINANCIRANJA</t>
  </si>
  <si>
    <t>Pomoći iz inozemstva i od subjekata unutar općeg proračuna</t>
  </si>
  <si>
    <t>…</t>
  </si>
  <si>
    <t>Ostale pomoći</t>
  </si>
  <si>
    <t>Ostali prihodi za posebne namjene</t>
  </si>
  <si>
    <t>PRIJENOS SREDSTAVA IZ PRETHODNE GODINE</t>
  </si>
  <si>
    <t>PRIJENOS SREDSTAVA U SLJEDEĆU GODINU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</si>
  <si>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</si>
  <si>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</si>
  <si>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</si>
  <si>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</si>
  <si>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</si>
  <si>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</si>
  <si>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</si>
  <si>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Sredstva učešća za pomoći</t>
  </si>
  <si>
    <t>Europski fond za regionalni razvoj (ERDF)</t>
  </si>
  <si>
    <t>Europski socijalni fond (ESF)</t>
  </si>
  <si>
    <t>Donacije</t>
  </si>
  <si>
    <t>Pomoći EU</t>
  </si>
  <si>
    <t>Mehanizam za oporavak i otpornost</t>
  </si>
  <si>
    <t>Financijski rashodi</t>
  </si>
  <si>
    <t>Ostali rashodi</t>
  </si>
  <si>
    <t>Rashodi za nabavu proizvedene dugotrajne imovine</t>
  </si>
  <si>
    <t>Prihodi od nefinancijske imovine</t>
  </si>
  <si>
    <t>Rashodi za dodatna ulaganja na nefinancijskoj imovini</t>
  </si>
  <si>
    <t>43 Ostali prihodi za posebne namjene</t>
  </si>
  <si>
    <t>51 Pomoći EU</t>
  </si>
  <si>
    <t>52 Ostale pomoći</t>
  </si>
  <si>
    <t>561 Europski socijalni fond (ESF)</t>
  </si>
  <si>
    <t>563 Europski fond za regionalni razvoj (ERDF)</t>
  </si>
  <si>
    <t>5761 Fond solidarnosti Europske unije - potres ožujak 2020.</t>
  </si>
  <si>
    <t>581 Mehanizam za oporavak i otpornost</t>
  </si>
  <si>
    <t>61 Donacije</t>
  </si>
  <si>
    <t>71 Prihodi od nefinancijske imovine</t>
  </si>
  <si>
    <t>4 Prihodi za posebne namjene</t>
  </si>
  <si>
    <t>5 Pomoći</t>
  </si>
  <si>
    <t xml:space="preserve">6 Donacije </t>
  </si>
  <si>
    <t xml:space="preserve">7 Prihodi od prodaje ili zamjene nefinancijske imovine i naknade s naslova osiguranja </t>
  </si>
  <si>
    <t>07 Zdravstvo</t>
  </si>
  <si>
    <t>073 Bolničke službe</t>
  </si>
  <si>
    <t>SANACIJA ŠTETA OD POTRESA</t>
  </si>
  <si>
    <t>Fond solidarnosti Europske unije - potres ožujak 2020.</t>
  </si>
  <si>
    <t>T895005</t>
  </si>
  <si>
    <t>OPERATIVNI PROGRAM UČINKOVITI LJUDSKI POTENCIJALI - OPTIMIZACIJA I POBOLJŠANJE UČINKOVITOSTI RADIOLOŠKE DIJAGNOSTIKE U SUSTAVU ZDRAVSTVA REPUBLIKE HRVATSKE - RADIOLOŠKI EDUKACIJSKI CENTAR</t>
  </si>
  <si>
    <t>A895001</t>
  </si>
  <si>
    <t>A895003</t>
  </si>
  <si>
    <t xml:space="preserve">559 Ostale refundacije </t>
  </si>
  <si>
    <t>Fond solidarnosti Europske unije - potres prosinac 2020.</t>
  </si>
  <si>
    <t>5762 Fond solidarnosti Europske unije - potres prosinac 2020.</t>
  </si>
  <si>
    <t>Prihodi od imovine</t>
  </si>
  <si>
    <t>Prihodi od upravnih i administrativnih pristojbi, pristojbi po posebnim propisima i naknada</t>
  </si>
  <si>
    <t>Kazne, upravne mjere i ostali prihodi</t>
  </si>
  <si>
    <t>INVESTICIJE U ZDRAVSTVENU INFRASTRUKTURU</t>
  </si>
  <si>
    <t>SIGURNOST GRAĐANA I PRAVA NA ZDRAVSTVENE USLUGE</t>
  </si>
  <si>
    <t>Klinički bolnički centar Sestre milosrdnice</t>
  </si>
  <si>
    <t>A1. PRIHODI I RASHODI PREMA EKONOMSKOJ KLASIFIKACIJI</t>
  </si>
  <si>
    <t>UKUPNO PRIHODI</t>
  </si>
  <si>
    <t>UKUPNO RASHODI</t>
  </si>
  <si>
    <t>A2. PRIHODI I RASHODI PREMA IZVORIMA FINANCIRANJA</t>
  </si>
  <si>
    <t>A3. RASHODI PREMA FUNKCIJSKOJ KLASIFIKACIJI</t>
  </si>
  <si>
    <t>B1. RAČUN FINANCIRANJA PREMA EKONOMSKOJ KLASIFIKACIJI</t>
  </si>
  <si>
    <t>UKUPNO PRIMICI</t>
  </si>
  <si>
    <t>B2. RAČUN FINANCIRANJA PREMA IZVORIMA FINANCIRANJA</t>
  </si>
  <si>
    <t>A) SAŽETAK RAČUNA PRIHODA I RASHODA</t>
  </si>
  <si>
    <t>RAZLIKA PRIMITAKA I IZDATAKA</t>
  </si>
  <si>
    <t>5765131 FSEU potres ožujak 2020. predfinanciran iz vlastitih prihoda</t>
  </si>
  <si>
    <t>Vlastiti prihodi - prijenos</t>
  </si>
  <si>
    <t>Prihodi za posebne namjene - prijenos</t>
  </si>
  <si>
    <t>Ostale pomoći - prijenos</t>
  </si>
  <si>
    <t>Donacije - prijenos</t>
  </si>
  <si>
    <t>Prihodi od nefinancijske imovine - prijenos</t>
  </si>
  <si>
    <t>UKUPNI PRIJENOS SREDSTAVA IZ PRETHODNE GODINE</t>
  </si>
  <si>
    <t>PRIJENOS SREDSTAVA U SLIJEDEĆU GODINU</t>
  </si>
  <si>
    <t>UKUPNI PRIJENOS SREDSTAVA U SLIJEDEĆU GODINU</t>
  </si>
  <si>
    <t>Prihodi za posebne namjene</t>
  </si>
  <si>
    <t>Pomoći</t>
  </si>
  <si>
    <t xml:space="preserve">Donacije </t>
  </si>
  <si>
    <t xml:space="preserve">Prihodi od prodaje ili zamjene nefinancijske imovine i naknade s naslova osiguranja </t>
  </si>
  <si>
    <t xml:space="preserve">Ostale refundacije </t>
  </si>
  <si>
    <t xml:space="preserve"> Europski socijalni fond (ESF)</t>
  </si>
  <si>
    <t xml:space="preserve"> Europski fond za regionalni razvoj (ERDF)</t>
  </si>
  <si>
    <t xml:space="preserve"> Fond solidarnosti Europske unije - potres ožujak 2020.</t>
  </si>
  <si>
    <t xml:space="preserve"> Fond solidarnosti Europske unije - potres prosinac 2020.</t>
  </si>
  <si>
    <t xml:space="preserve"> Mehanizam za oporavak i otpornost</t>
  </si>
  <si>
    <t xml:space="preserve"> Prihodi za posebne namjene</t>
  </si>
  <si>
    <t xml:space="preserve"> Vlastiti prihodi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</si>
  <si>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</si>
  <si>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</si>
  <si>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</si>
  <si>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</si>
  <si>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</si>
  <si>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</si>
  <si>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I OPĆI DIO</t>
  </si>
  <si>
    <t>Prihodi od prodaje proizvoda i robe te pruženih usluga i prihodi od donacija te povrati po protestiranim jamstvima</t>
  </si>
  <si>
    <t>NOVI PLAN                                        ZA 2024.</t>
  </si>
  <si>
    <t>POVEĆANJE /                             SMANJENJE</t>
  </si>
  <si>
    <t>Namjenski primici</t>
  </si>
  <si>
    <t>Namjenski primici - NPOO</t>
  </si>
  <si>
    <t>OPIS</t>
  </si>
  <si>
    <t>IZVORNI PLAN 2024</t>
  </si>
  <si>
    <t>TEKUĆI PLAN 2024</t>
  </si>
  <si>
    <t>SMANJENJE</t>
  </si>
  <si>
    <t>POVEĆANJE</t>
  </si>
  <si>
    <t>K895002</t>
  </si>
  <si>
    <t>KLINIČKI BOLNIČKI CENTAR SESTRE MILOSRDNICE – IZRAVNA KAPITALNA ULAGANJA</t>
  </si>
  <si>
    <t>Prihodi od prodaje ili zamjene nefinancijske imovine i naknade s naslova osiguranja</t>
  </si>
  <si>
    <t>K895007</t>
  </si>
  <si>
    <t>Namjenski primici-NPOO</t>
  </si>
  <si>
    <t>ADMINISTRACIJA I UPRAVLJANJE</t>
  </si>
  <si>
    <t>PROVEDBA PREVENTIVNIH PROGRAMA – KLINIČKI BOLNIČKI CENTAR SESTRE MILOSRDNICE</t>
  </si>
  <si>
    <t>TEKUĆI PLAN                              2024.</t>
  </si>
  <si>
    <t>REBALANS I PLANA                                        ZA 2024.</t>
  </si>
  <si>
    <t>REBALANS I FINANCIJSKOG PLANA KLINIČKOG BOLNIČKOG CENTRA SESTRE MILOSRDNICE ZA 2024. GODINU</t>
  </si>
  <si>
    <t>II POSEBNI DIO</t>
  </si>
  <si>
    <t>PLAN RASHODA I IZDATAKA</t>
  </si>
  <si>
    <t>ŠIFRA</t>
  </si>
  <si>
    <t>NOVI PLAN 2024.</t>
  </si>
  <si>
    <t>OPASKA: U Plan nije uključen iznos od 197.438,89 eura za projekt C5.1.R4-I1 Centralna priprava svih parenteralnih pripravaka u 8 hrvatskih bolnica budući da će prostor koji će se uređivati za navedenu namjenu biti slobodan početkom 2025. godine (trenutno je zauzet zbog obnove Bolnice od potresa)</t>
  </si>
  <si>
    <t>Prihodi od nadležnog proračuna i od HZZO-a temeljem ugovornih obveza</t>
  </si>
  <si>
    <t>Razred/Skupina/ Podskupina/Odjeljak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</si>
</sst>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rgb="FFFFEB9C"/>
      </patternFill>
    </fill>
    <fill>
      <patternFill patternType="solid">
        <fgColor indexed="49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3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" fontId="16" fillId="5" borderId="6" applyNumberFormat="0" applyProtection="0">
      <alignment vertical="center"/>
    </xf>
    <xf numFmtId="0" fontId="16" fillId="10" borderId="6" applyNumberFormat="0" applyProtection="0">
      <alignment horizontal="left" vertical="center" indent="1" justifyLastLine="1"/>
    </xf>
    <xf numFmtId="0" fontId="16" fillId="11" borderId="6" applyNumberFormat="0" applyProtection="0">
      <alignment horizontal="left" vertical="center" indent="1" justifyLastLine="1"/>
    </xf>
    <xf numFmtId="0" fontId="26" fillId="12" borderId="0" applyNumberFormat="0" applyBorder="0" applyAlignment="0" applyProtection="0"/>
    <xf numFmtId="4" fontId="16" fillId="13" borderId="6" applyNumberFormat="0" applyProtection="0">
      <alignment horizontal="left" vertical="center" indent="1" justifyLastLine="1"/>
    </xf>
    <xf numFmtId="4" fontId="16" fillId="13" borderId="6" applyNumberFormat="0" applyProtection="0">
      <alignment horizontal="left" vertical="center" indent="1" justifyLastLine="1"/>
    </xf>
    <xf numFmtId="0" fontId="16" fillId="15" borderId="6" applyNumberFormat="0" applyProtection="0">
      <alignment horizontal="left" vertical="center" indent="1" justifyLastLine="1"/>
    </xf>
    <xf numFmtId="4" fontId="16" fillId="0" borderId="6" applyNumberFormat="0" applyProtection="0">
      <alignment horizontal="right" vertical="center"/>
    </xf>
    <xf numFmtId="4" fontId="27" fillId="17" borderId="8" applyNumberFormat="0" applyProtection="0">
      <alignment vertical="center"/>
    </xf>
    <xf numFmtId="0" fontId="9" fillId="0" borderId="0"/>
    <xf numFmtId="4" fontId="28" fillId="10" borderId="8" applyNumberFormat="0" applyProtection="0">
      <alignment horizontal="right" vertical="center"/>
    </xf>
  </cellStyleXfs>
  <cellXfs count="201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3" fontId="1" fillId="0" borderId="0" xfId="0" applyNumberFormat="1" applyFont="1"/>
    <xf numFmtId="0" fontId="0" fillId="0" borderId="0" xfId="0" applyFill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/>
    <xf numFmtId="0" fontId="0" fillId="0" borderId="3" xfId="0" applyBorder="1"/>
    <xf numFmtId="0" fontId="1" fillId="0" borderId="0" xfId="0" applyFont="1" applyBorder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wrapText="1"/>
    </xf>
    <xf numFmtId="0" fontId="11" fillId="2" borderId="0" xfId="0" quotePrefix="1" applyFont="1" applyFill="1" applyBorder="1" applyAlignment="1">
      <alignment vertical="center"/>
    </xf>
    <xf numFmtId="0" fontId="0" fillId="4" borderId="3" xfId="0" applyFill="1" applyBorder="1"/>
    <xf numFmtId="0" fontId="17" fillId="0" borderId="0" xfId="0" applyFont="1"/>
    <xf numFmtId="0" fontId="18" fillId="0" borderId="3" xfId="0" applyFont="1" applyBorder="1"/>
    <xf numFmtId="0" fontId="19" fillId="0" borderId="3" xfId="0" applyFont="1" applyFill="1" applyBorder="1" applyAlignment="1">
      <alignment horizontal="left"/>
    </xf>
    <xf numFmtId="0" fontId="17" fillId="0" borderId="0" xfId="0" applyFont="1" applyFill="1"/>
    <xf numFmtId="0" fontId="10" fillId="0" borderId="0" xfId="0" applyNumberFormat="1" applyFont="1" applyFill="1" applyBorder="1" applyAlignment="1" applyProtection="1">
      <alignment horizontal="left" vertical="center" wrapText="1" indent="1"/>
    </xf>
    <xf numFmtId="3" fontId="6" fillId="0" borderId="0" xfId="0" applyNumberFormat="1" applyFont="1" applyFill="1" applyBorder="1" applyAlignment="1">
      <alignment horizontal="right"/>
    </xf>
    <xf numFmtId="0" fontId="17" fillId="0" borderId="3" xfId="0" applyFont="1" applyFill="1" applyBorder="1"/>
    <xf numFmtId="0" fontId="17" fillId="0" borderId="3" xfId="0" applyFont="1" applyFill="1" applyBorder="1" applyAlignment="1">
      <alignment horizontal="left"/>
    </xf>
    <xf numFmtId="0" fontId="10" fillId="0" borderId="0" xfId="0" applyNumberFormat="1" applyFont="1" applyFill="1" applyBorder="1" applyAlignment="1" applyProtection="1">
      <alignment horizontal="left" vertical="center" indent="1"/>
    </xf>
    <xf numFmtId="3" fontId="3" fillId="0" borderId="4" xfId="0" applyNumberFormat="1" applyFont="1" applyFill="1" applyBorder="1" applyAlignment="1">
      <alignment horizontal="right"/>
    </xf>
    <xf numFmtId="0" fontId="0" fillId="0" borderId="0" xfId="0" applyFill="1" applyAlignment="1"/>
    <xf numFmtId="0" fontId="20" fillId="0" borderId="3" xfId="0" applyFont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3" fontId="21" fillId="0" borderId="3" xfId="0" applyNumberFormat="1" applyFont="1" applyFill="1" applyBorder="1" applyAlignment="1">
      <alignment horizontal="right"/>
    </xf>
    <xf numFmtId="3" fontId="21" fillId="0" borderId="3" xfId="0" applyNumberFormat="1" applyFont="1" applyFill="1" applyBorder="1" applyAlignment="1" applyProtection="1">
      <alignment horizontal="right" wrapText="1"/>
    </xf>
    <xf numFmtId="3" fontId="21" fillId="0" borderId="3" xfId="0" applyNumberFormat="1" applyFont="1" applyFill="1" applyBorder="1" applyAlignment="1" applyProtection="1">
      <alignment horizontal="right" vertical="center" wrapText="1"/>
    </xf>
    <xf numFmtId="0" fontId="18" fillId="0" borderId="3" xfId="0" applyFont="1" applyFill="1" applyBorder="1" applyAlignment="1">
      <alignment horizontal="left"/>
    </xf>
    <xf numFmtId="0" fontId="25" fillId="0" borderId="3" xfId="0" quotePrefix="1" applyFont="1" applyFill="1" applyBorder="1" applyAlignment="1">
      <alignment horizontal="left" vertical="center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25" fillId="0" borderId="3" xfId="0" quotePrefix="1" applyFont="1" applyFill="1" applyBorder="1" applyAlignment="1">
      <alignment horizontal="left" vertical="center" wrapText="1" indent="1"/>
    </xf>
    <xf numFmtId="0" fontId="25" fillId="0" borderId="3" xfId="0" applyFont="1" applyFill="1" applyBorder="1" applyAlignment="1">
      <alignment horizontal="left" vertical="center" indent="1"/>
    </xf>
    <xf numFmtId="0" fontId="23" fillId="0" borderId="3" xfId="0" applyNumberFormat="1" applyFont="1" applyFill="1" applyBorder="1" applyAlignment="1" applyProtection="1">
      <alignment horizontal="left" vertical="center" wrapText="1"/>
    </xf>
    <xf numFmtId="0" fontId="25" fillId="0" borderId="3" xfId="0" applyNumberFormat="1" applyFont="1" applyFill="1" applyBorder="1" applyAlignment="1" applyProtection="1">
      <alignment horizontal="left" vertical="center" wrapText="1" indent="1"/>
    </xf>
    <xf numFmtId="0" fontId="18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 wrapText="1"/>
    </xf>
    <xf numFmtId="3" fontId="22" fillId="0" borderId="3" xfId="0" applyNumberFormat="1" applyFont="1" applyFill="1" applyBorder="1" applyAlignment="1">
      <alignment horizontal="right"/>
    </xf>
    <xf numFmtId="0" fontId="1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23" fillId="0" borderId="1" xfId="0" quotePrefix="1" applyFont="1" applyFill="1" applyBorder="1" applyAlignment="1">
      <alignment vertical="center"/>
    </xf>
    <xf numFmtId="0" fontId="23" fillId="0" borderId="2" xfId="0" quotePrefix="1" applyFont="1" applyFill="1" applyBorder="1" applyAlignment="1">
      <alignment vertical="center"/>
    </xf>
    <xf numFmtId="3" fontId="24" fillId="0" borderId="3" xfId="0" applyNumberFormat="1" applyFont="1" applyFill="1" applyBorder="1" applyAlignment="1">
      <alignment horizontal="right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left" vertical="center" wrapText="1"/>
    </xf>
    <xf numFmtId="3" fontId="21" fillId="2" borderId="3" xfId="0" applyNumberFormat="1" applyFont="1" applyFill="1" applyBorder="1" applyAlignment="1">
      <alignment horizontal="right" wrapText="1"/>
    </xf>
    <xf numFmtId="3" fontId="21" fillId="2" borderId="3" xfId="0" applyNumberFormat="1" applyFont="1" applyFill="1" applyBorder="1" applyAlignment="1">
      <alignment horizontal="right"/>
    </xf>
    <xf numFmtId="3" fontId="21" fillId="0" borderId="3" xfId="0" applyNumberFormat="1" applyFont="1" applyFill="1" applyBorder="1" applyAlignment="1">
      <alignment horizontal="right" wrapText="1"/>
    </xf>
    <xf numFmtId="0" fontId="21" fillId="0" borderId="3" xfId="0" applyNumberFormat="1" applyFont="1" applyFill="1" applyBorder="1" applyAlignment="1" applyProtection="1">
      <alignment horizontal="left" vertical="center" wrapText="1"/>
    </xf>
    <xf numFmtId="0" fontId="23" fillId="2" borderId="3" xfId="0" applyNumberFormat="1" applyFont="1" applyFill="1" applyBorder="1" applyAlignment="1" applyProtection="1">
      <alignment vertical="center" wrapText="1"/>
    </xf>
    <xf numFmtId="0" fontId="23" fillId="0" borderId="0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23" fillId="0" borderId="3" xfId="0" applyNumberFormat="1" applyFont="1" applyFill="1" applyBorder="1" applyAlignment="1" applyProtection="1">
      <alignment horizontal="left" vertical="center" wrapText="1" indent="1"/>
    </xf>
    <xf numFmtId="4" fontId="17" fillId="0" borderId="3" xfId="0" applyNumberFormat="1" applyFont="1" applyFill="1" applyBorder="1" applyAlignment="1">
      <alignment horizontal="right" vertical="center" wrapText="1"/>
    </xf>
    <xf numFmtId="1" fontId="24" fillId="13" borderId="6" xfId="5" quotePrefix="1" applyNumberFormat="1" applyFont="1" applyAlignment="1">
      <alignment horizontal="center" vertical="center" justifyLastLine="1"/>
    </xf>
    <xf numFmtId="4" fontId="24" fillId="14" borderId="3" xfId="6" applyNumberFormat="1" applyFont="1" applyFill="1" applyBorder="1" applyAlignment="1">
      <alignment horizontal="center" vertical="center" wrapText="1" justifyLastLine="1"/>
    </xf>
    <xf numFmtId="1" fontId="24" fillId="16" borderId="6" xfId="7" quotePrefix="1" applyNumberFormat="1" applyFont="1" applyFill="1" applyAlignment="1">
      <alignment horizontal="center" vertical="center" justifyLastLine="1"/>
    </xf>
    <xf numFmtId="4" fontId="24" fillId="16" borderId="3" xfId="1" applyNumberFormat="1" applyFont="1" applyFill="1" applyBorder="1">
      <alignment vertical="center"/>
    </xf>
    <xf numFmtId="1" fontId="24" fillId="8" borderId="6" xfId="3" quotePrefix="1" applyNumberFormat="1" applyFont="1" applyFill="1" applyAlignment="1">
      <alignment horizontal="center" vertical="center" justifyLastLine="1"/>
    </xf>
    <xf numFmtId="2" fontId="24" fillId="8" borderId="6" xfId="3" quotePrefix="1" applyNumberFormat="1" applyFont="1" applyFill="1" applyAlignment="1">
      <alignment vertical="top" wrapText="1"/>
    </xf>
    <xf numFmtId="4" fontId="24" fillId="8" borderId="3" xfId="1" applyNumberFormat="1" applyFont="1" applyFill="1" applyBorder="1">
      <alignment vertical="center"/>
    </xf>
    <xf numFmtId="1" fontId="24" fillId="6" borderId="6" xfId="2" quotePrefix="1" applyNumberFormat="1" applyFont="1" applyFill="1" applyAlignment="1">
      <alignment horizontal="center" vertical="center" justifyLastLine="1"/>
    </xf>
    <xf numFmtId="2" fontId="24" fillId="6" borderId="6" xfId="2" quotePrefix="1" applyNumberFormat="1" applyFont="1" applyFill="1" applyAlignment="1">
      <alignment vertical="top" wrapText="1"/>
    </xf>
    <xf numFmtId="4" fontId="24" fillId="6" borderId="3" xfId="1" applyNumberFormat="1" applyFont="1" applyFill="1" applyBorder="1">
      <alignment vertical="center"/>
    </xf>
    <xf numFmtId="1" fontId="24" fillId="7" borderId="6" xfId="2" quotePrefix="1" applyNumberFormat="1" applyFont="1" applyFill="1" applyAlignment="1">
      <alignment horizontal="center" vertical="center" justifyLastLine="1"/>
    </xf>
    <xf numFmtId="2" fontId="24" fillId="7" borderId="6" xfId="2" quotePrefix="1" applyNumberFormat="1" applyFont="1" applyFill="1" applyAlignment="1">
      <alignment vertical="center" wrapText="1"/>
    </xf>
    <xf numFmtId="4" fontId="24" fillId="7" borderId="3" xfId="1" applyNumberFormat="1" applyFont="1" applyFill="1" applyBorder="1">
      <alignment vertical="center"/>
    </xf>
    <xf numFmtId="1" fontId="24" fillId="9" borderId="6" xfId="2" quotePrefix="1" applyNumberFormat="1" applyFont="1" applyFill="1" applyAlignment="1">
      <alignment horizontal="center" vertical="center" justifyLastLine="1"/>
    </xf>
    <xf numFmtId="4" fontId="24" fillId="9" borderId="7" xfId="1" applyNumberFormat="1" applyFont="1" applyFill="1" applyBorder="1" applyAlignment="1">
      <alignment vertical="top" wrapText="1"/>
    </xf>
    <xf numFmtId="4" fontId="24" fillId="9" borderId="3" xfId="1" applyNumberFormat="1" applyFont="1" applyFill="1" applyBorder="1" applyAlignment="1">
      <alignment horizontal="right" vertical="center"/>
    </xf>
    <xf numFmtId="2" fontId="24" fillId="9" borderId="6" xfId="2" quotePrefix="1" applyNumberFormat="1" applyFont="1" applyFill="1" applyAlignment="1">
      <alignment vertical="top" wrapText="1"/>
    </xf>
    <xf numFmtId="2" fontId="24" fillId="7" borderId="6" xfId="2" quotePrefix="1" applyNumberFormat="1" applyFont="1" applyFill="1" applyAlignment="1">
      <alignment vertical="top" wrapText="1"/>
    </xf>
    <xf numFmtId="4" fontId="24" fillId="7" borderId="3" xfId="9" applyNumberFormat="1" applyFont="1" applyFill="1" applyBorder="1">
      <alignment vertical="center"/>
    </xf>
    <xf numFmtId="1" fontId="24" fillId="9" borderId="3" xfId="2" quotePrefix="1" applyNumberFormat="1" applyFont="1" applyFill="1" applyBorder="1" applyAlignment="1">
      <alignment horizontal="center" vertical="center" justifyLastLine="1"/>
    </xf>
    <xf numFmtId="2" fontId="24" fillId="9" borderId="3" xfId="2" quotePrefix="1" applyNumberFormat="1" applyFont="1" applyFill="1" applyBorder="1" applyAlignment="1">
      <alignment vertical="top" wrapText="1"/>
    </xf>
    <xf numFmtId="0" fontId="24" fillId="9" borderId="3" xfId="0" applyFont="1" applyFill="1" applyBorder="1" applyAlignment="1">
      <alignment horizontal="right"/>
    </xf>
    <xf numFmtId="2" fontId="24" fillId="7" borderId="7" xfId="2" quotePrefix="1" applyNumberFormat="1" applyFont="1" applyFill="1" applyBorder="1" applyAlignment="1">
      <alignment vertical="center" wrapText="1"/>
    </xf>
    <xf numFmtId="1" fontId="24" fillId="7" borderId="9" xfId="2" quotePrefix="1" applyNumberFormat="1" applyFont="1" applyFill="1" applyBorder="1" applyAlignment="1">
      <alignment horizontal="center" vertical="center" justifyLastLine="1"/>
    </xf>
    <xf numFmtId="4" fontId="24" fillId="7" borderId="3" xfId="11" applyNumberFormat="1" applyFont="1" applyFill="1" applyBorder="1">
      <alignment horizontal="right" vertical="center"/>
    </xf>
    <xf numFmtId="1" fontId="24" fillId="9" borderId="9" xfId="2" quotePrefix="1" applyNumberFormat="1" applyFont="1" applyFill="1" applyBorder="1" applyAlignment="1">
      <alignment horizontal="center" vertical="center" justifyLastLine="1"/>
    </xf>
    <xf numFmtId="4" fontId="24" fillId="9" borderId="3" xfId="11" applyNumberFormat="1" applyFont="1" applyFill="1" applyBorder="1" applyAlignment="1">
      <alignment horizontal="right" vertical="center"/>
    </xf>
    <xf numFmtId="4" fontId="24" fillId="7" borderId="3" xfId="8" applyNumberFormat="1" applyFont="1" applyFill="1" applyBorder="1" applyAlignment="1">
      <alignment vertical="center"/>
    </xf>
    <xf numFmtId="4" fontId="24" fillId="9" borderId="3" xfId="8" applyNumberFormat="1" applyFont="1" applyFill="1" applyBorder="1" applyAlignment="1">
      <alignment horizontal="right" vertical="center"/>
    </xf>
    <xf numFmtId="1" fontId="17" fillId="0" borderId="0" xfId="0" applyNumberFormat="1" applyFont="1" applyAlignment="1">
      <alignment horizontal="center"/>
    </xf>
    <xf numFmtId="2" fontId="17" fillId="0" borderId="0" xfId="0" applyNumberFormat="1" applyFont="1" applyAlignment="1">
      <alignment vertical="top" wrapText="1"/>
    </xf>
    <xf numFmtId="4" fontId="24" fillId="0" borderId="0" xfId="0" applyNumberFormat="1" applyFont="1" applyAlignment="1">
      <alignment horizontal="right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/>
    </xf>
    <xf numFmtId="4" fontId="23" fillId="0" borderId="0" xfId="0" applyNumberFormat="1" applyFont="1" applyAlignment="1">
      <alignment horizontal="right" vertical="top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9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quotePrefix="1" applyNumberFormat="1" applyFont="1" applyFill="1" applyBorder="1" applyAlignment="1" applyProtection="1">
      <alignment horizontal="left"/>
    </xf>
    <xf numFmtId="1" fontId="18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right" vertical="center"/>
    </xf>
    <xf numFmtId="2" fontId="24" fillId="13" borderId="6" xfId="5" quotePrefix="1" applyNumberFormat="1" applyFont="1" applyAlignment="1">
      <alignment vertical="top" wrapText="1"/>
    </xf>
    <xf numFmtId="4" fontId="24" fillId="14" borderId="3" xfId="6" applyNumberFormat="1" applyFont="1" applyFill="1" applyBorder="1" applyAlignment="1">
      <alignment horizontal="right" vertical="center" wrapText="1" justifyLastLine="1"/>
    </xf>
    <xf numFmtId="0" fontId="26" fillId="12" borderId="0" xfId="4"/>
    <xf numFmtId="2" fontId="24" fillId="16" borderId="6" xfId="7" quotePrefix="1" applyNumberFormat="1" applyFont="1" applyFill="1" applyAlignment="1">
      <alignment vertical="top" wrapText="1"/>
    </xf>
    <xf numFmtId="4" fontId="17" fillId="0" borderId="0" xfId="0" applyNumberFormat="1" applyFont="1"/>
    <xf numFmtId="4" fontId="17" fillId="0" borderId="0" xfId="0" applyNumberFormat="1" applyFont="1" applyFill="1"/>
    <xf numFmtId="0" fontId="11" fillId="0" borderId="0" xfId="0" quotePrefix="1" applyFont="1" applyFill="1" applyBorder="1" applyAlignment="1">
      <alignment horizontal="right" wrapText="1"/>
    </xf>
    <xf numFmtId="4" fontId="24" fillId="0" borderId="0" xfId="0" applyNumberFormat="1" applyFont="1" applyFill="1" applyAlignment="1">
      <alignment horizontal="right"/>
    </xf>
    <xf numFmtId="0" fontId="23" fillId="2" borderId="3" xfId="0" applyNumberFormat="1" applyFont="1" applyFill="1" applyBorder="1" applyAlignment="1" applyProtection="1">
      <alignment horizontal="center" vertical="center" wrapText="1"/>
    </xf>
    <xf numFmtId="0" fontId="23" fillId="2" borderId="3" xfId="0" applyFont="1" applyFill="1" applyBorder="1" applyAlignment="1">
      <alignment horizontal="center" vertical="center"/>
    </xf>
    <xf numFmtId="0" fontId="23" fillId="2" borderId="3" xfId="0" quotePrefix="1" applyFont="1" applyFill="1" applyBorder="1" applyAlignment="1">
      <alignment horizontal="center" vertical="center"/>
    </xf>
    <xf numFmtId="0" fontId="24" fillId="2" borderId="3" xfId="0" applyNumberFormat="1" applyFont="1" applyFill="1" applyBorder="1" applyAlignment="1" applyProtection="1">
      <alignment horizontal="left" vertical="center" wrapText="1" indent="2"/>
    </xf>
    <xf numFmtId="0" fontId="24" fillId="2" borderId="3" xfId="0" applyNumberFormat="1" applyFont="1" applyFill="1" applyBorder="1" applyAlignment="1" applyProtection="1">
      <alignment horizontal="left" vertical="center" wrapText="1"/>
    </xf>
    <xf numFmtId="3" fontId="22" fillId="2" borderId="3" xfId="0" applyNumberFormat="1" applyFont="1" applyFill="1" applyBorder="1" applyAlignment="1">
      <alignment horizontal="right"/>
    </xf>
    <xf numFmtId="3" fontId="22" fillId="2" borderId="3" xfId="0" applyNumberFormat="1" applyFont="1" applyFill="1" applyBorder="1" applyAlignment="1">
      <alignment horizontal="right" wrapText="1"/>
    </xf>
    <xf numFmtId="0" fontId="24" fillId="2" borderId="3" xfId="0" quotePrefix="1" applyFont="1" applyFill="1" applyBorder="1" applyAlignment="1">
      <alignment horizontal="left" vertical="center" indent="2"/>
    </xf>
    <xf numFmtId="0" fontId="24" fillId="2" borderId="3" xfId="0" quotePrefix="1" applyFont="1" applyFill="1" applyBorder="1" applyAlignment="1">
      <alignment horizontal="left" vertical="center"/>
    </xf>
    <xf numFmtId="3" fontId="22" fillId="0" borderId="3" xfId="0" applyNumberFormat="1" applyFont="1" applyFill="1" applyBorder="1" applyAlignment="1">
      <alignment horizontal="right" wrapText="1"/>
    </xf>
    <xf numFmtId="0" fontId="24" fillId="2" borderId="3" xfId="0" quotePrefix="1" applyFont="1" applyFill="1" applyBorder="1" applyAlignment="1">
      <alignment horizontal="left" vertical="center" wrapText="1"/>
    </xf>
    <xf numFmtId="0" fontId="24" fillId="2" borderId="3" xfId="0" applyNumberFormat="1" applyFont="1" applyFill="1" applyBorder="1" applyAlignment="1" applyProtection="1">
      <alignment horizontal="left" vertical="center" wrapText="1" indent="1"/>
    </xf>
    <xf numFmtId="0" fontId="24" fillId="2" borderId="3" xfId="0" quotePrefix="1" applyFont="1" applyFill="1" applyBorder="1" applyAlignment="1">
      <alignment horizontal="left" vertical="center" indent="1"/>
    </xf>
    <xf numFmtId="0" fontId="25" fillId="2" borderId="3" xfId="0" applyFont="1" applyFill="1" applyBorder="1" applyAlignment="1">
      <alignment horizontal="left" vertical="center"/>
    </xf>
    <xf numFmtId="0" fontId="24" fillId="2" borderId="3" xfId="0" applyNumberFormat="1" applyFont="1" applyFill="1" applyBorder="1" applyAlignment="1" applyProtection="1">
      <alignment vertical="center" wrapText="1"/>
    </xf>
    <xf numFmtId="0" fontId="17" fillId="0" borderId="5" xfId="0" applyFont="1" applyBorder="1" applyAlignment="1">
      <alignment wrapText="1"/>
    </xf>
    <xf numFmtId="0" fontId="25" fillId="2" borderId="3" xfId="0" quotePrefix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11" fillId="0" borderId="3" xfId="0" quotePrefix="1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6" fillId="0" borderId="3" xfId="0" quotePrefix="1" applyFont="1" applyBorder="1" applyAlignment="1">
      <alignment horizontal="left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3" borderId="3" xfId="0" quotePrefix="1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/>
    </xf>
    <xf numFmtId="0" fontId="23" fillId="0" borderId="0" xfId="0" quotePrefix="1" applyFont="1" applyFill="1" applyBorder="1" applyAlignment="1">
      <alignment horizontal="left" vertical="center" wrapText="1"/>
    </xf>
    <xf numFmtId="0" fontId="23" fillId="0" borderId="1" xfId="0" quotePrefix="1" applyFont="1" applyFill="1" applyBorder="1" applyAlignment="1">
      <alignment horizontal="center" vertical="center" wrapText="1"/>
    </xf>
    <xf numFmtId="0" fontId="23" fillId="0" borderId="2" xfId="0" quotePrefix="1" applyFont="1" applyFill="1" applyBorder="1" applyAlignment="1">
      <alignment horizontal="center" vertical="center" wrapText="1"/>
    </xf>
    <xf numFmtId="2" fontId="17" fillId="0" borderId="0" xfId="0" applyNumberFormat="1" applyFont="1" applyFill="1" applyAlignment="1">
      <alignment horizontal="left" wrapText="1"/>
    </xf>
    <xf numFmtId="4" fontId="24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" fontId="23" fillId="0" borderId="0" xfId="0" applyNumberFormat="1" applyFont="1" applyAlignment="1">
      <alignment horizontal="center" vertical="center" wrapText="1"/>
    </xf>
    <xf numFmtId="3" fontId="24" fillId="16" borderId="3" xfId="1" applyNumberFormat="1" applyFont="1" applyFill="1" applyBorder="1">
      <alignment vertical="center"/>
    </xf>
    <xf numFmtId="3" fontId="24" fillId="8" borderId="3" xfId="1" applyNumberFormat="1" applyFont="1" applyFill="1" applyBorder="1">
      <alignment vertical="center"/>
    </xf>
    <xf numFmtId="3" fontId="24" fillId="6" borderId="3" xfId="1" applyNumberFormat="1" applyFont="1" applyFill="1" applyBorder="1">
      <alignment vertical="center"/>
    </xf>
    <xf numFmtId="3" fontId="24" fillId="7" borderId="3" xfId="1" applyNumberFormat="1" applyFont="1" applyFill="1" applyBorder="1">
      <alignment vertical="center"/>
    </xf>
    <xf numFmtId="3" fontId="24" fillId="9" borderId="3" xfId="1" applyNumberFormat="1" applyFont="1" applyFill="1" applyBorder="1" applyAlignment="1">
      <alignment horizontal="right" vertical="center"/>
    </xf>
    <xf numFmtId="3" fontId="24" fillId="7" borderId="3" xfId="9" applyNumberFormat="1" applyFont="1" applyFill="1" applyBorder="1">
      <alignment vertical="center"/>
    </xf>
    <xf numFmtId="3" fontId="24" fillId="9" borderId="3" xfId="0" applyNumberFormat="1" applyFont="1" applyFill="1" applyBorder="1" applyAlignment="1">
      <alignment horizontal="right"/>
    </xf>
    <xf numFmtId="3" fontId="24" fillId="7" borderId="3" xfId="11" applyNumberFormat="1" applyFont="1" applyFill="1" applyBorder="1">
      <alignment horizontal="right" vertical="center"/>
    </xf>
    <xf numFmtId="3" fontId="24" fillId="9" borderId="3" xfId="11" applyNumberFormat="1" applyFont="1" applyFill="1" applyBorder="1" applyAlignment="1">
      <alignment horizontal="right" vertical="center"/>
    </xf>
    <xf numFmtId="3" fontId="24" fillId="7" borderId="3" xfId="8" applyNumberFormat="1" applyFont="1" applyFill="1" applyBorder="1" applyAlignment="1">
      <alignment vertical="center"/>
    </xf>
    <xf numFmtId="3" fontId="24" fillId="9" borderId="3" xfId="8" applyNumberFormat="1" applyFont="1" applyFill="1" applyBorder="1" applyAlignment="1">
      <alignment horizontal="right" vertical="center"/>
    </xf>
  </cellXfs>
  <cellStyles count="12">
    <cellStyle name="Neutralno" xfId="4" builtinId="28"/>
    <cellStyle name="Normalno" xfId="0" builtinId="0"/>
    <cellStyle name="Normalno 2 2" xfId="10"/>
    <cellStyle name="SAPBEXaggData" xfId="1"/>
    <cellStyle name="SAPBEXaggData 2" xfId="9"/>
    <cellStyle name="SAPBEXchaText" xfId="5"/>
    <cellStyle name="SAPBEXHLevel1" xfId="7"/>
    <cellStyle name="SAPBEXHLevel2" xfId="3"/>
    <cellStyle name="SAPBEXHLevel3" xfId="2"/>
    <cellStyle name="SAPBEXstdData" xfId="8"/>
    <cellStyle name="SAPBEXstdData 3" xfId="11"/>
    <cellStyle name="SAPBEXstdItem" xfId="6"/>
  </cellStyles>
  <dxfs count="0"/>
  <tableStyles count="0" defaultTableStyle="TableStyleMedium2" defaultPivotStyle="PivotStyleLight16"/>
  <colors>
    <mruColors>
      <color rgb="FFFF3399"/>
      <color rgb="FFFFCCFF"/>
      <color rgb="FFFF99FF"/>
      <color rgb="FF99CC00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29"/>
  <sheetViews>
    <sheetView zoomScale="90" zoomScaleNormal="90" workbookViewId="0">
      <selection sqref="A1:H1"/>
    </sheetView>
  </sheetViews>
  <sheetFormatPr defaultRowHeight="15" x14ac:dyDescent="0.25"/>
  <cols>
    <col min="5" max="5" width="25.28515625" customWidth="1"/>
    <col min="6" max="6" width="22.140625" customWidth="1"/>
    <col min="7" max="7" width="23.7109375" customWidth="1"/>
    <col min="8" max="8" width="23.28515625" customWidth="1"/>
  </cols>
  <sheetData>
    <row r="1" spans="1:8" ht="36.75" customHeight="1" x14ac:dyDescent="0.25">
      <c r="A1" s="177" t="s">
        <v>137</v>
      </c>
      <c r="B1" s="177"/>
      <c r="C1" s="177"/>
      <c r="D1" s="177"/>
      <c r="E1" s="177"/>
      <c r="F1" s="177"/>
      <c r="G1" s="177"/>
      <c r="H1" s="177"/>
    </row>
    <row r="2" spans="1:8" ht="18" customHeight="1" x14ac:dyDescent="0.25">
      <c r="A2" s="23"/>
      <c r="B2" s="23"/>
      <c r="C2" s="23"/>
      <c r="D2" s="23"/>
      <c r="E2" s="23"/>
      <c r="F2" s="23"/>
      <c r="G2" s="23"/>
      <c r="H2" s="23"/>
    </row>
    <row r="3" spans="1:8" ht="18.75" customHeight="1" x14ac:dyDescent="0.25">
      <c r="A3" s="177" t="s">
        <v>117</v>
      </c>
      <c r="B3" s="177"/>
      <c r="C3" s="177"/>
      <c r="D3" s="177"/>
      <c r="E3" s="177"/>
      <c r="F3" s="177"/>
      <c r="G3" s="177"/>
      <c r="H3" s="177"/>
    </row>
    <row r="4" spans="1:8" ht="18" customHeight="1" x14ac:dyDescent="0.25">
      <c r="A4" s="23"/>
      <c r="B4" s="23"/>
      <c r="C4" s="23"/>
      <c r="D4" s="23"/>
      <c r="E4" s="23"/>
      <c r="F4" s="23"/>
      <c r="G4" s="23"/>
      <c r="H4" s="44"/>
    </row>
    <row r="5" spans="1:8" ht="22.5" customHeight="1" x14ac:dyDescent="0.25">
      <c r="A5" s="177" t="s">
        <v>88</v>
      </c>
      <c r="B5" s="177"/>
      <c r="C5" s="177"/>
      <c r="D5" s="177"/>
      <c r="E5" s="177"/>
      <c r="F5" s="177"/>
      <c r="G5" s="177"/>
      <c r="H5" s="177"/>
    </row>
    <row r="6" spans="1:8" ht="28.5" customHeight="1" x14ac:dyDescent="0.25">
      <c r="A6" s="23"/>
      <c r="B6" s="21"/>
      <c r="C6" s="21"/>
      <c r="D6" s="21"/>
      <c r="E6" s="4"/>
      <c r="F6" s="5"/>
      <c r="G6" s="5"/>
      <c r="H6" s="5"/>
    </row>
    <row r="7" spans="1:8" ht="25.5" customHeight="1" x14ac:dyDescent="0.25">
      <c r="A7" s="129"/>
      <c r="B7" s="130"/>
      <c r="C7" s="130"/>
      <c r="D7" s="26"/>
      <c r="E7" s="27"/>
      <c r="F7" s="133" t="s">
        <v>135</v>
      </c>
      <c r="G7" s="1" t="s">
        <v>120</v>
      </c>
      <c r="H7" s="1" t="s">
        <v>136</v>
      </c>
    </row>
    <row r="8" spans="1:8" ht="15" customHeight="1" x14ac:dyDescent="0.25">
      <c r="A8" s="181" t="s">
        <v>111</v>
      </c>
      <c r="B8" s="175"/>
      <c r="C8" s="175"/>
      <c r="D8" s="175"/>
      <c r="E8" s="171"/>
      <c r="F8" s="29">
        <f>284019357+779747+1592779</f>
        <v>286391883</v>
      </c>
      <c r="G8" s="29">
        <f>H8-F8</f>
        <v>32031607</v>
      </c>
      <c r="H8" s="29">
        <v>318423490</v>
      </c>
    </row>
    <row r="9" spans="1:8" ht="15" customHeight="1" x14ac:dyDescent="0.25">
      <c r="A9" s="182" t="s">
        <v>112</v>
      </c>
      <c r="B9" s="171"/>
      <c r="C9" s="171"/>
      <c r="D9" s="171"/>
      <c r="E9" s="171"/>
      <c r="F9" s="29">
        <v>1181</v>
      </c>
      <c r="G9" s="29">
        <f>H9-F9</f>
        <v>0</v>
      </c>
      <c r="H9" s="29">
        <f>F9</f>
        <v>1181</v>
      </c>
    </row>
    <row r="10" spans="1:8" ht="15" customHeight="1" x14ac:dyDescent="0.25">
      <c r="A10" s="179" t="s">
        <v>0</v>
      </c>
      <c r="B10" s="173"/>
      <c r="C10" s="173"/>
      <c r="D10" s="173"/>
      <c r="E10" s="180"/>
      <c r="F10" s="28">
        <f t="shared" ref="F10:H10" si="0">F8+F9</f>
        <v>286393064</v>
      </c>
      <c r="G10" s="28">
        <f t="shared" si="0"/>
        <v>32031607</v>
      </c>
      <c r="H10" s="28">
        <f t="shared" si="0"/>
        <v>318424671</v>
      </c>
    </row>
    <row r="11" spans="1:8" ht="15" customHeight="1" x14ac:dyDescent="0.25">
      <c r="A11" s="174" t="s">
        <v>113</v>
      </c>
      <c r="B11" s="175"/>
      <c r="C11" s="175"/>
      <c r="D11" s="175"/>
      <c r="E11" s="175"/>
      <c r="F11" s="29">
        <f>251227247+1592779</f>
        <v>252820026</v>
      </c>
      <c r="G11" s="29">
        <f>H11-F11</f>
        <v>24905253</v>
      </c>
      <c r="H11" s="29">
        <v>277725279</v>
      </c>
    </row>
    <row r="12" spans="1:8" ht="15" customHeight="1" x14ac:dyDescent="0.25">
      <c r="A12" s="170" t="s">
        <v>114</v>
      </c>
      <c r="B12" s="171"/>
      <c r="C12" s="171"/>
      <c r="D12" s="171"/>
      <c r="E12" s="171"/>
      <c r="F12" s="29">
        <f>32774096+779747</f>
        <v>33553843</v>
      </c>
      <c r="G12" s="29">
        <f>H12-F12</f>
        <v>8442025</v>
      </c>
      <c r="H12" s="29">
        <v>41995868</v>
      </c>
    </row>
    <row r="13" spans="1:8" ht="15" customHeight="1" x14ac:dyDescent="0.25">
      <c r="A13" s="31" t="s">
        <v>1</v>
      </c>
      <c r="B13" s="131"/>
      <c r="C13" s="131"/>
      <c r="D13" s="131"/>
      <c r="E13" s="131"/>
      <c r="F13" s="28">
        <f t="shared" ref="F13:H13" si="1">F11+F12</f>
        <v>286373869</v>
      </c>
      <c r="G13" s="28">
        <f t="shared" si="1"/>
        <v>33347278</v>
      </c>
      <c r="H13" s="28">
        <f t="shared" si="1"/>
        <v>319721147</v>
      </c>
    </row>
    <row r="14" spans="1:8" ht="15" customHeight="1" x14ac:dyDescent="0.25">
      <c r="A14" s="172" t="s">
        <v>2</v>
      </c>
      <c r="B14" s="173"/>
      <c r="C14" s="173"/>
      <c r="D14" s="173"/>
      <c r="E14" s="173"/>
      <c r="F14" s="28">
        <f>F10-F13</f>
        <v>19195</v>
      </c>
      <c r="G14" s="28">
        <f>G10-G13</f>
        <v>-1315671</v>
      </c>
      <c r="H14" s="28">
        <f t="shared" ref="H14" si="2">H10-H13</f>
        <v>-1296476</v>
      </c>
    </row>
    <row r="15" spans="1:8" ht="18" x14ac:dyDescent="0.25">
      <c r="A15" s="23"/>
      <c r="B15" s="21"/>
      <c r="C15" s="21"/>
      <c r="D15" s="21"/>
      <c r="E15" s="21"/>
      <c r="F15" s="22"/>
      <c r="G15" s="22"/>
      <c r="H15" s="22"/>
    </row>
    <row r="16" spans="1:8" ht="18" customHeight="1" x14ac:dyDescent="0.25">
      <c r="A16" s="177" t="s">
        <v>25</v>
      </c>
      <c r="B16" s="177"/>
      <c r="C16" s="177"/>
      <c r="D16" s="177"/>
      <c r="E16" s="177"/>
      <c r="F16" s="177"/>
      <c r="G16" s="177"/>
      <c r="H16" s="177"/>
    </row>
    <row r="17" spans="1:8" ht="18" x14ac:dyDescent="0.25">
      <c r="A17" s="23"/>
      <c r="B17" s="21"/>
      <c r="C17" s="21"/>
      <c r="D17" s="21"/>
      <c r="E17" s="21"/>
      <c r="F17" s="22"/>
      <c r="G17" s="22"/>
      <c r="H17" s="22"/>
    </row>
    <row r="18" spans="1:8" ht="25.5" x14ac:dyDescent="0.25">
      <c r="A18" s="129"/>
      <c r="B18" s="130"/>
      <c r="C18" s="130"/>
      <c r="D18" s="26"/>
      <c r="E18" s="134"/>
      <c r="F18" s="133" t="s">
        <v>135</v>
      </c>
      <c r="G18" s="1" t="s">
        <v>120</v>
      </c>
      <c r="H18" s="1" t="s">
        <v>136</v>
      </c>
    </row>
    <row r="19" spans="1:8" ht="15.75" customHeight="1" x14ac:dyDescent="0.25">
      <c r="A19" s="178" t="s">
        <v>115</v>
      </c>
      <c r="B19" s="178"/>
      <c r="C19" s="178"/>
      <c r="D19" s="178"/>
      <c r="E19" s="178"/>
      <c r="F19" s="30">
        <v>0</v>
      </c>
      <c r="G19" s="30">
        <f>H19-F19</f>
        <v>0</v>
      </c>
      <c r="H19" s="30"/>
    </row>
    <row r="20" spans="1:8" x14ac:dyDescent="0.25">
      <c r="A20" s="167" t="s">
        <v>116</v>
      </c>
      <c r="B20" s="165"/>
      <c r="C20" s="165"/>
      <c r="D20" s="165"/>
      <c r="E20" s="165"/>
      <c r="F20" s="30">
        <v>0</v>
      </c>
      <c r="G20" s="30">
        <f>H20-F20</f>
        <v>0</v>
      </c>
      <c r="H20" s="30">
        <v>0</v>
      </c>
    </row>
    <row r="21" spans="1:8" x14ac:dyDescent="0.25">
      <c r="A21" s="176" t="s">
        <v>89</v>
      </c>
      <c r="B21" s="176"/>
      <c r="C21" s="176"/>
      <c r="D21" s="176"/>
      <c r="E21" s="176"/>
      <c r="F21" s="28">
        <f t="shared" ref="F21:H21" si="3">F19-F20</f>
        <v>0</v>
      </c>
      <c r="G21" s="28">
        <f t="shared" si="3"/>
        <v>0</v>
      </c>
      <c r="H21" s="28">
        <f t="shared" si="3"/>
        <v>0</v>
      </c>
    </row>
    <row r="22" spans="1:8" x14ac:dyDescent="0.25">
      <c r="A22" s="166" t="s">
        <v>30</v>
      </c>
      <c r="B22" s="166"/>
      <c r="C22" s="166"/>
      <c r="D22" s="166"/>
      <c r="E22" s="166"/>
      <c r="F22" s="132">
        <v>1529399</v>
      </c>
      <c r="G22" s="132">
        <f>H22-F22</f>
        <v>1993614</v>
      </c>
      <c r="H22" s="132">
        <v>3523013</v>
      </c>
    </row>
    <row r="23" spans="1:8" x14ac:dyDescent="0.25">
      <c r="A23" s="166" t="s">
        <v>31</v>
      </c>
      <c r="B23" s="166"/>
      <c r="C23" s="166"/>
      <c r="D23" s="166"/>
      <c r="E23" s="166"/>
      <c r="F23" s="132">
        <v>-1548594</v>
      </c>
      <c r="G23" s="132">
        <f>H23-F23</f>
        <v>-677943</v>
      </c>
      <c r="H23" s="132">
        <v>-2226537</v>
      </c>
    </row>
    <row r="24" spans="1:8" x14ac:dyDescent="0.25">
      <c r="A24" s="168" t="s">
        <v>3</v>
      </c>
      <c r="B24" s="169"/>
      <c r="C24" s="169"/>
      <c r="D24" s="169"/>
      <c r="E24" s="169"/>
      <c r="F24" s="28">
        <f>F22+F23</f>
        <v>-19195</v>
      </c>
      <c r="G24" s="28">
        <f t="shared" ref="G24:H24" si="4">G22+G23</f>
        <v>1315671</v>
      </c>
      <c r="H24" s="28">
        <f t="shared" si="4"/>
        <v>1296476</v>
      </c>
    </row>
    <row r="25" spans="1:8" x14ac:dyDescent="0.25">
      <c r="A25" s="164" t="s">
        <v>4</v>
      </c>
      <c r="B25" s="165"/>
      <c r="C25" s="165"/>
      <c r="D25" s="165"/>
      <c r="E25" s="165"/>
      <c r="F25" s="30">
        <v>0</v>
      </c>
      <c r="G25" s="30">
        <v>0</v>
      </c>
      <c r="H25" s="30">
        <v>0</v>
      </c>
    </row>
    <row r="26" spans="1:8" ht="11.25" customHeight="1" x14ac:dyDescent="0.25">
      <c r="A26" s="16"/>
      <c r="B26" s="17"/>
      <c r="C26" s="17"/>
      <c r="D26" s="17"/>
      <c r="E26" s="17"/>
      <c r="F26" s="18"/>
      <c r="G26" s="18"/>
      <c r="H26" s="18"/>
    </row>
    <row r="27" spans="1:8" ht="30" customHeight="1" x14ac:dyDescent="0.25">
      <c r="A27" s="162"/>
      <c r="B27" s="163"/>
      <c r="C27" s="163"/>
      <c r="D27" s="163"/>
      <c r="E27" s="163"/>
      <c r="F27" s="163"/>
      <c r="G27" s="163"/>
      <c r="H27" s="163"/>
    </row>
    <row r="28" spans="1:8" ht="15" customHeight="1" x14ac:dyDescent="0.25"/>
    <row r="29" spans="1:8" ht="19.5" customHeight="1" x14ac:dyDescent="0.25"/>
  </sheetData>
  <mergeCells count="18">
    <mergeCell ref="A12:E12"/>
    <mergeCell ref="A14:E14"/>
    <mergeCell ref="A11:E11"/>
    <mergeCell ref="A21:E21"/>
    <mergeCell ref="A1:H1"/>
    <mergeCell ref="A3:H3"/>
    <mergeCell ref="A16:H16"/>
    <mergeCell ref="A5:H5"/>
    <mergeCell ref="A19:E19"/>
    <mergeCell ref="A10:E10"/>
    <mergeCell ref="A8:E8"/>
    <mergeCell ref="A9:E9"/>
    <mergeCell ref="A27:H27"/>
    <mergeCell ref="A25:E25"/>
    <mergeCell ref="A22:E22"/>
    <mergeCell ref="A23:E23"/>
    <mergeCell ref="A20:E20"/>
    <mergeCell ref="A24:E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M51"/>
  <sheetViews>
    <sheetView topLeftCell="A10" zoomScale="90" zoomScaleNormal="90" workbookViewId="0">
      <selection activeCell="B24" sqref="B24"/>
    </sheetView>
  </sheetViews>
  <sheetFormatPr defaultRowHeight="15" x14ac:dyDescent="0.25"/>
  <cols>
    <col min="1" max="1" width="20.5703125" bestFit="1" customWidth="1"/>
    <col min="2" max="2" width="32.28515625" customWidth="1"/>
    <col min="3" max="4" width="23.42578125" customWidth="1"/>
    <col min="5" max="5" width="22.28515625" customWidth="1"/>
    <col min="6" max="6" width="45" customWidth="1"/>
  </cols>
  <sheetData>
    <row r="1" spans="1:5" ht="18" customHeight="1" x14ac:dyDescent="0.25">
      <c r="A1" s="177" t="s">
        <v>6</v>
      </c>
      <c r="B1" s="177"/>
      <c r="C1" s="177"/>
      <c r="D1" s="177"/>
      <c r="E1" s="177"/>
    </row>
    <row r="2" spans="1:5" ht="18" x14ac:dyDescent="0.25">
      <c r="A2" s="23"/>
      <c r="B2" s="23"/>
      <c r="C2" s="44"/>
      <c r="D2" s="44"/>
      <c r="E2" s="44"/>
    </row>
    <row r="3" spans="1:5" ht="15.75" customHeight="1" x14ac:dyDescent="0.25">
      <c r="A3" s="177" t="s">
        <v>80</v>
      </c>
      <c r="B3" s="177"/>
      <c r="C3" s="177"/>
      <c r="D3" s="177"/>
      <c r="E3" s="177"/>
    </row>
    <row r="4" spans="1:5" ht="18" customHeight="1" x14ac:dyDescent="0.25">
      <c r="A4" s="23"/>
      <c r="B4" s="23"/>
      <c r="C4" s="44"/>
      <c r="D4" s="44"/>
      <c r="E4" s="44"/>
    </row>
    <row r="5" spans="1:5" ht="28.5" customHeight="1" x14ac:dyDescent="0.25">
      <c r="A5" s="20" t="s">
        <v>144</v>
      </c>
      <c r="B5" s="19" t="s">
        <v>5</v>
      </c>
      <c r="C5" s="20" t="s">
        <v>135</v>
      </c>
      <c r="D5" s="20" t="s">
        <v>120</v>
      </c>
      <c r="E5" s="20" t="s">
        <v>136</v>
      </c>
    </row>
    <row r="6" spans="1:5" s="39" customFormat="1" ht="15" customHeight="1" x14ac:dyDescent="0.25">
      <c r="A6" s="83"/>
      <c r="B6" s="84" t="s">
        <v>81</v>
      </c>
      <c r="C6" s="65">
        <v>286393064</v>
      </c>
      <c r="D6" s="65">
        <v>32031607</v>
      </c>
      <c r="E6" s="85">
        <v>318424671</v>
      </c>
    </row>
    <row r="7" spans="1:5" s="39" customFormat="1" ht="15" customHeight="1" x14ac:dyDescent="0.25">
      <c r="A7" s="145">
        <v>6</v>
      </c>
      <c r="B7" s="70" t="s">
        <v>9</v>
      </c>
      <c r="C7" s="86">
        <v>286391883</v>
      </c>
      <c r="D7" s="86">
        <v>32031607</v>
      </c>
      <c r="E7" s="85">
        <v>318423490</v>
      </c>
    </row>
    <row r="8" spans="1:5" s="39" customFormat="1" ht="33.75" customHeight="1" x14ac:dyDescent="0.25">
      <c r="A8" s="148">
        <v>63</v>
      </c>
      <c r="B8" s="149" t="s">
        <v>26</v>
      </c>
      <c r="C8" s="150">
        <v>4487446</v>
      </c>
      <c r="D8" s="150">
        <v>24213803</v>
      </c>
      <c r="E8" s="151">
        <v>28701249</v>
      </c>
    </row>
    <row r="9" spans="1:5" s="39" customFormat="1" ht="15" customHeight="1" x14ac:dyDescent="0.25">
      <c r="A9" s="152">
        <v>64</v>
      </c>
      <c r="B9" s="153" t="s">
        <v>74</v>
      </c>
      <c r="C9" s="77">
        <v>398</v>
      </c>
      <c r="D9" s="77">
        <v>33000</v>
      </c>
      <c r="E9" s="154">
        <v>33398</v>
      </c>
    </row>
    <row r="10" spans="1:5" s="39" customFormat="1" ht="48" customHeight="1" x14ac:dyDescent="0.25">
      <c r="A10" s="152">
        <v>65</v>
      </c>
      <c r="B10" s="155" t="s">
        <v>75</v>
      </c>
      <c r="C10" s="77">
        <v>12851461</v>
      </c>
      <c r="D10" s="77">
        <v>356905</v>
      </c>
      <c r="E10" s="154">
        <v>13208366</v>
      </c>
    </row>
    <row r="11" spans="1:5" s="39" customFormat="1" ht="57" x14ac:dyDescent="0.25">
      <c r="A11" s="152">
        <v>66</v>
      </c>
      <c r="B11" s="149" t="s">
        <v>118</v>
      </c>
      <c r="C11" s="77">
        <v>1811662</v>
      </c>
      <c r="D11" s="77">
        <v>1174463</v>
      </c>
      <c r="E11" s="154">
        <v>2986125</v>
      </c>
    </row>
    <row r="12" spans="1:5" s="39" customFormat="1" ht="42.75" x14ac:dyDescent="0.25">
      <c r="A12" s="152">
        <v>67</v>
      </c>
      <c r="B12" s="149" t="s">
        <v>143</v>
      </c>
      <c r="C12" s="77">
        <v>267210916</v>
      </c>
      <c r="D12" s="77">
        <v>6051336</v>
      </c>
      <c r="E12" s="154">
        <v>273262252</v>
      </c>
    </row>
    <row r="13" spans="1:5" s="39" customFormat="1" ht="29.25" customHeight="1" x14ac:dyDescent="0.25">
      <c r="A13" s="152">
        <v>68</v>
      </c>
      <c r="B13" s="149" t="s">
        <v>76</v>
      </c>
      <c r="C13" s="77">
        <v>30000</v>
      </c>
      <c r="D13" s="77">
        <v>202100</v>
      </c>
      <c r="E13" s="154">
        <v>232100</v>
      </c>
    </row>
    <row r="14" spans="1:5" s="39" customFormat="1" ht="30" customHeight="1" x14ac:dyDescent="0.25">
      <c r="A14" s="147">
        <v>7</v>
      </c>
      <c r="B14" s="70" t="s">
        <v>37</v>
      </c>
      <c r="C14" s="65">
        <v>1181</v>
      </c>
      <c r="D14" s="65">
        <v>0</v>
      </c>
      <c r="E14" s="87">
        <v>1181</v>
      </c>
    </row>
    <row r="15" spans="1:5" s="39" customFormat="1" ht="31.5" customHeight="1" x14ac:dyDescent="0.25">
      <c r="A15" s="152">
        <v>72</v>
      </c>
      <c r="B15" s="160" t="s">
        <v>38</v>
      </c>
      <c r="C15" s="77">
        <v>1181</v>
      </c>
      <c r="D15" s="77">
        <v>0</v>
      </c>
      <c r="E15" s="154">
        <v>1181</v>
      </c>
    </row>
    <row r="16" spans="1:5" s="39" customFormat="1" ht="15" customHeight="1" x14ac:dyDescent="0.25">
      <c r="A16" s="50"/>
      <c r="B16" s="50"/>
      <c r="C16" s="50"/>
      <c r="D16" s="50"/>
      <c r="E16" s="143"/>
    </row>
    <row r="17" spans="1:13" s="39" customFormat="1" ht="25.5" x14ac:dyDescent="0.25">
      <c r="A17" s="20" t="s">
        <v>7</v>
      </c>
      <c r="B17" s="19" t="s">
        <v>11</v>
      </c>
      <c r="C17" s="20" t="s">
        <v>135</v>
      </c>
      <c r="D17" s="20" t="s">
        <v>120</v>
      </c>
      <c r="E17" s="20" t="s">
        <v>119</v>
      </c>
    </row>
    <row r="18" spans="1:13" s="39" customFormat="1" ht="15" customHeight="1" x14ac:dyDescent="0.25">
      <c r="A18" s="83"/>
      <c r="B18" s="88" t="s">
        <v>82</v>
      </c>
      <c r="C18" s="67">
        <v>286373869</v>
      </c>
      <c r="D18" s="67">
        <v>33347278</v>
      </c>
      <c r="E18" s="66">
        <v>319721147</v>
      </c>
      <c r="F18" s="47"/>
      <c r="G18" s="47"/>
      <c r="H18" s="47"/>
      <c r="I18" s="47"/>
      <c r="J18" s="47"/>
      <c r="K18" s="47"/>
      <c r="L18" s="47"/>
      <c r="M18" s="47"/>
    </row>
    <row r="19" spans="1:13" s="39" customFormat="1" ht="15" customHeight="1" x14ac:dyDescent="0.25">
      <c r="A19" s="145">
        <v>3</v>
      </c>
      <c r="B19" s="70" t="s">
        <v>12</v>
      </c>
      <c r="C19" s="65">
        <v>252820026</v>
      </c>
      <c r="D19" s="65">
        <v>24905253</v>
      </c>
      <c r="E19" s="87">
        <v>277725279</v>
      </c>
      <c r="F19" s="47"/>
      <c r="G19" s="47"/>
      <c r="H19" s="47"/>
      <c r="I19" s="47"/>
      <c r="J19" s="47"/>
      <c r="K19" s="47"/>
      <c r="L19" s="47"/>
      <c r="M19" s="47"/>
    </row>
    <row r="20" spans="1:13" s="39" customFormat="1" ht="15" customHeight="1" x14ac:dyDescent="0.25">
      <c r="A20" s="156">
        <v>31</v>
      </c>
      <c r="B20" s="149" t="s">
        <v>13</v>
      </c>
      <c r="C20" s="77">
        <v>132223444</v>
      </c>
      <c r="D20" s="77">
        <v>12596780</v>
      </c>
      <c r="E20" s="154">
        <v>144820224</v>
      </c>
      <c r="F20" s="47"/>
      <c r="G20" s="47"/>
      <c r="H20" s="47"/>
      <c r="I20" s="47"/>
      <c r="J20" s="47"/>
      <c r="K20" s="47"/>
      <c r="L20" s="47"/>
      <c r="M20" s="47"/>
    </row>
    <row r="21" spans="1:13" s="50" customFormat="1" ht="15" customHeight="1" x14ac:dyDescent="0.2">
      <c r="A21" s="157">
        <v>32</v>
      </c>
      <c r="B21" s="153" t="s">
        <v>21</v>
      </c>
      <c r="C21" s="77">
        <v>119120450</v>
      </c>
      <c r="D21" s="77">
        <v>13075473</v>
      </c>
      <c r="E21" s="154">
        <v>132195923</v>
      </c>
    </row>
    <row r="22" spans="1:13" ht="15" customHeight="1" x14ac:dyDescent="0.25">
      <c r="A22" s="157">
        <v>34</v>
      </c>
      <c r="B22" s="158" t="s">
        <v>45</v>
      </c>
      <c r="C22" s="77">
        <v>530999</v>
      </c>
      <c r="D22" s="77">
        <v>33000</v>
      </c>
      <c r="E22" s="154">
        <v>563999</v>
      </c>
    </row>
    <row r="23" spans="1:13" ht="15" customHeight="1" x14ac:dyDescent="0.25">
      <c r="A23" s="157">
        <v>38</v>
      </c>
      <c r="B23" s="158" t="s">
        <v>46</v>
      </c>
      <c r="C23" s="77">
        <v>945133</v>
      </c>
      <c r="D23" s="77">
        <v>-800000</v>
      </c>
      <c r="E23" s="154">
        <v>145133</v>
      </c>
    </row>
    <row r="24" spans="1:13" s="39" customFormat="1" ht="28.5" customHeight="1" x14ac:dyDescent="0.25">
      <c r="A24" s="146">
        <v>4</v>
      </c>
      <c r="B24" s="89" t="s">
        <v>14</v>
      </c>
      <c r="C24" s="65">
        <v>33553843</v>
      </c>
      <c r="D24" s="65">
        <v>8442025</v>
      </c>
      <c r="E24" s="87">
        <v>41995868</v>
      </c>
    </row>
    <row r="25" spans="1:13" ht="30.75" customHeight="1" x14ac:dyDescent="0.25">
      <c r="A25" s="157">
        <v>41</v>
      </c>
      <c r="B25" s="159" t="s">
        <v>15</v>
      </c>
      <c r="C25" s="77">
        <v>0</v>
      </c>
      <c r="D25" s="77">
        <v>0</v>
      </c>
      <c r="E25" s="154">
        <v>0</v>
      </c>
    </row>
    <row r="26" spans="1:13" s="39" customFormat="1" ht="30.75" customHeight="1" x14ac:dyDescent="0.25">
      <c r="A26" s="157">
        <v>42</v>
      </c>
      <c r="B26" s="161" t="s">
        <v>47</v>
      </c>
      <c r="C26" s="77">
        <v>6844447</v>
      </c>
      <c r="D26" s="77">
        <v>10219819</v>
      </c>
      <c r="E26" s="154">
        <v>17064266</v>
      </c>
    </row>
    <row r="27" spans="1:13" s="39" customFormat="1" ht="30" customHeight="1" x14ac:dyDescent="0.25">
      <c r="A27" s="156">
        <v>45</v>
      </c>
      <c r="B27" s="161" t="s">
        <v>49</v>
      </c>
      <c r="C27" s="77">
        <v>26709396</v>
      </c>
      <c r="D27" s="77">
        <v>-1777794</v>
      </c>
      <c r="E27" s="154">
        <v>24931602</v>
      </c>
    </row>
    <row r="28" spans="1:13" x14ac:dyDescent="0.25">
      <c r="E28" s="49"/>
    </row>
    <row r="29" spans="1:13" x14ac:dyDescent="0.25">
      <c r="E29" s="52"/>
    </row>
    <row r="30" spans="1:13" ht="15" customHeight="1" x14ac:dyDescent="0.25">
      <c r="E30" s="52"/>
    </row>
    <row r="31" spans="1:13" x14ac:dyDescent="0.25">
      <c r="E31" s="52"/>
    </row>
    <row r="32" spans="1:13" x14ac:dyDescent="0.25">
      <c r="E32" s="52"/>
    </row>
    <row r="33" spans="5:5" x14ac:dyDescent="0.25">
      <c r="E33" s="52"/>
    </row>
    <row r="34" spans="5:5" x14ac:dyDescent="0.25">
      <c r="E34" s="52"/>
    </row>
    <row r="35" spans="5:5" ht="15" customHeight="1" x14ac:dyDescent="0.25">
      <c r="E35" s="52"/>
    </row>
    <row r="36" spans="5:5" x14ac:dyDescent="0.25">
      <c r="E36" s="52"/>
    </row>
    <row r="37" spans="5:5" x14ac:dyDescent="0.25">
      <c r="E37" s="52"/>
    </row>
    <row r="38" spans="5:5" x14ac:dyDescent="0.25">
      <c r="E38" s="52"/>
    </row>
    <row r="39" spans="5:5" x14ac:dyDescent="0.25">
      <c r="E39" s="52"/>
    </row>
    <row r="40" spans="5:5" ht="18.75" customHeight="1" x14ac:dyDescent="0.25">
      <c r="E40" s="52"/>
    </row>
    <row r="41" spans="5:5" ht="18.75" customHeight="1" x14ac:dyDescent="0.25">
      <c r="E41" s="52"/>
    </row>
    <row r="42" spans="5:5" x14ac:dyDescent="0.25">
      <c r="E42" s="52"/>
    </row>
    <row r="43" spans="5:5" x14ac:dyDescent="0.25">
      <c r="E43" s="52"/>
    </row>
    <row r="44" spans="5:5" x14ac:dyDescent="0.25">
      <c r="E44" s="52"/>
    </row>
    <row r="45" spans="5:5" x14ac:dyDescent="0.25">
      <c r="E45" s="52"/>
    </row>
    <row r="46" spans="5:5" x14ac:dyDescent="0.25">
      <c r="E46" s="52"/>
    </row>
    <row r="47" spans="5:5" x14ac:dyDescent="0.25">
      <c r="E47" s="52"/>
    </row>
    <row r="51" spans="1:5" s="41" customFormat="1" x14ac:dyDescent="0.25">
      <c r="A51"/>
      <c r="B51"/>
      <c r="C51"/>
      <c r="D51"/>
      <c r="E51"/>
    </row>
  </sheetData>
  <mergeCells count="2">
    <mergeCell ref="A1:E1"/>
    <mergeCell ref="A3:E3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H68"/>
  <sheetViews>
    <sheetView zoomScale="85" zoomScaleNormal="85" workbookViewId="0"/>
  </sheetViews>
  <sheetFormatPr defaultRowHeight="15" x14ac:dyDescent="0.25"/>
  <cols>
    <col min="1" max="1" width="10" customWidth="1"/>
    <col min="2" max="2" width="59.85546875" customWidth="1"/>
    <col min="3" max="4" width="20.85546875" customWidth="1"/>
    <col min="5" max="5" width="21.42578125" customWidth="1"/>
    <col min="6" max="6" width="18" customWidth="1"/>
    <col min="7" max="7" width="17.7109375" customWidth="1"/>
    <col min="8" max="8" width="18.85546875" customWidth="1"/>
  </cols>
  <sheetData>
    <row r="1" spans="1:8" ht="15.75" customHeight="1" x14ac:dyDescent="0.25">
      <c r="B1" s="177" t="s">
        <v>83</v>
      </c>
      <c r="C1" s="177"/>
      <c r="D1" s="177"/>
      <c r="E1" s="177"/>
    </row>
    <row r="2" spans="1:8" ht="18" x14ac:dyDescent="0.25">
      <c r="B2" s="2"/>
      <c r="C2" s="3"/>
      <c r="D2" s="3"/>
      <c r="E2" s="3"/>
    </row>
    <row r="3" spans="1:8" ht="25.5" x14ac:dyDescent="0.25">
      <c r="A3" s="51"/>
      <c r="B3" s="20" t="s">
        <v>16</v>
      </c>
      <c r="C3" s="20" t="s">
        <v>135</v>
      </c>
      <c r="D3" s="20" t="s">
        <v>120</v>
      </c>
      <c r="E3" s="20" t="s">
        <v>136</v>
      </c>
      <c r="G3" s="41"/>
      <c r="H3" s="41"/>
    </row>
    <row r="4" spans="1:8" s="39" customFormat="1" ht="15" customHeight="1" x14ac:dyDescent="0.25">
      <c r="A4" s="53"/>
      <c r="B4" s="70" t="s">
        <v>81</v>
      </c>
      <c r="C4" s="65">
        <f>C5+C8+C10+C12+C21+C23+C25</f>
        <v>286393064</v>
      </c>
      <c r="D4" s="65">
        <f>E4-C4</f>
        <v>32031607</v>
      </c>
      <c r="E4" s="65">
        <f>E5+E8+E10+E12+E21+E23+E25</f>
        <v>318424671</v>
      </c>
      <c r="F4" s="40"/>
      <c r="G4" s="40"/>
    </row>
    <row r="5" spans="1:8" s="39" customFormat="1" ht="15" customHeight="1" x14ac:dyDescent="0.25">
      <c r="A5" s="63">
        <v>1</v>
      </c>
      <c r="B5" s="70" t="s">
        <v>10</v>
      </c>
      <c r="C5" s="65">
        <f t="shared" ref="C5" si="0">C6+C7</f>
        <v>19804604</v>
      </c>
      <c r="D5" s="65">
        <f t="shared" ref="D5:D26" si="1">E5-C5</f>
        <v>-1112511</v>
      </c>
      <c r="E5" s="65">
        <f t="shared" ref="E5" si="2">E6+E7</f>
        <v>18692093</v>
      </c>
    </row>
    <row r="6" spans="1:8" ht="15" customHeight="1" x14ac:dyDescent="0.25">
      <c r="A6" s="69">
        <v>11</v>
      </c>
      <c r="B6" s="71" t="s">
        <v>10</v>
      </c>
      <c r="C6" s="77">
        <v>19804604</v>
      </c>
      <c r="D6" s="77">
        <f t="shared" si="1"/>
        <v>-1115945</v>
      </c>
      <c r="E6" s="77">
        <v>18688659</v>
      </c>
      <c r="F6" s="41"/>
    </row>
    <row r="7" spans="1:8" ht="15" customHeight="1" x14ac:dyDescent="0.25">
      <c r="A7" s="69">
        <v>12</v>
      </c>
      <c r="B7" s="72" t="s">
        <v>39</v>
      </c>
      <c r="C7" s="77">
        <v>0</v>
      </c>
      <c r="D7" s="77">
        <f t="shared" si="1"/>
        <v>3434</v>
      </c>
      <c r="E7" s="77">
        <v>3434</v>
      </c>
      <c r="F7" s="41"/>
    </row>
    <row r="8" spans="1:8" s="39" customFormat="1" ht="15" customHeight="1" x14ac:dyDescent="0.25">
      <c r="A8" s="64">
        <v>3</v>
      </c>
      <c r="B8" s="73" t="s">
        <v>24</v>
      </c>
      <c r="C8" s="65">
        <f t="shared" ref="C8:E8" si="3">C9</f>
        <v>1698796</v>
      </c>
      <c r="D8" s="65">
        <f t="shared" si="1"/>
        <v>964392</v>
      </c>
      <c r="E8" s="65">
        <f t="shared" si="3"/>
        <v>2663188</v>
      </c>
      <c r="F8"/>
      <c r="G8"/>
    </row>
    <row r="9" spans="1:8" ht="15" customHeight="1" x14ac:dyDescent="0.25">
      <c r="A9" s="69">
        <v>31</v>
      </c>
      <c r="B9" s="74" t="s">
        <v>24</v>
      </c>
      <c r="C9" s="77">
        <f>398+1698398</f>
        <v>1698796</v>
      </c>
      <c r="D9" s="77">
        <f t="shared" si="1"/>
        <v>964392</v>
      </c>
      <c r="E9" s="77">
        <f>2868320-523499+285367+33000</f>
        <v>2663188</v>
      </c>
    </row>
    <row r="10" spans="1:8" s="39" customFormat="1" ht="15" customHeight="1" x14ac:dyDescent="0.25">
      <c r="A10" s="64">
        <v>4</v>
      </c>
      <c r="B10" s="73" t="s">
        <v>99</v>
      </c>
      <c r="C10" s="65">
        <f t="shared" ref="C10:E10" si="4">C11</f>
        <v>249411354</v>
      </c>
      <c r="D10" s="65">
        <f t="shared" si="1"/>
        <v>7263871</v>
      </c>
      <c r="E10" s="65">
        <f t="shared" si="4"/>
        <v>256675225</v>
      </c>
      <c r="F10"/>
      <c r="G10"/>
    </row>
    <row r="11" spans="1:8" ht="15" customHeight="1" x14ac:dyDescent="0.25">
      <c r="A11" s="69">
        <v>43</v>
      </c>
      <c r="B11" s="74" t="s">
        <v>29</v>
      </c>
      <c r="C11" s="77">
        <f>12851461+236529893+30000</f>
        <v>249411354</v>
      </c>
      <c r="D11" s="77">
        <f t="shared" si="1"/>
        <v>7263871</v>
      </c>
      <c r="E11" s="77">
        <v>256675225</v>
      </c>
    </row>
    <row r="12" spans="1:8" s="39" customFormat="1" ht="15" customHeight="1" x14ac:dyDescent="0.25">
      <c r="A12" s="64">
        <v>5</v>
      </c>
      <c r="B12" s="75" t="s">
        <v>100</v>
      </c>
      <c r="C12" s="65">
        <f t="shared" ref="C12" si="5">SUM(C13:C20)</f>
        <v>4487446</v>
      </c>
      <c r="D12" s="65">
        <f t="shared" si="1"/>
        <v>24213803</v>
      </c>
      <c r="E12" s="65">
        <f t="shared" ref="E12" si="6">SUM(E13:E20)</f>
        <v>28701249</v>
      </c>
      <c r="F12"/>
      <c r="G12"/>
    </row>
    <row r="13" spans="1:8" ht="15" customHeight="1" x14ac:dyDescent="0.25">
      <c r="A13" s="69">
        <v>51</v>
      </c>
      <c r="B13" s="74" t="s">
        <v>43</v>
      </c>
      <c r="C13" s="77">
        <v>0</v>
      </c>
      <c r="D13" s="77">
        <f t="shared" si="1"/>
        <v>0</v>
      </c>
      <c r="E13" s="77">
        <v>0</v>
      </c>
    </row>
    <row r="14" spans="1:8" ht="15" customHeight="1" x14ac:dyDescent="0.25">
      <c r="A14" s="69">
        <v>52</v>
      </c>
      <c r="B14" s="74" t="s">
        <v>28</v>
      </c>
      <c r="C14" s="77">
        <v>4487446</v>
      </c>
      <c r="D14" s="77">
        <f t="shared" si="1"/>
        <v>11236722</v>
      </c>
      <c r="E14" s="77">
        <v>15724168</v>
      </c>
      <c r="F14" s="39"/>
      <c r="G14" s="39"/>
    </row>
    <row r="15" spans="1:8" ht="15" customHeight="1" x14ac:dyDescent="0.25">
      <c r="A15" s="69">
        <v>559</v>
      </c>
      <c r="B15" s="74" t="s">
        <v>103</v>
      </c>
      <c r="C15" s="77">
        <v>0</v>
      </c>
      <c r="D15" s="77">
        <f t="shared" si="1"/>
        <v>0</v>
      </c>
      <c r="E15" s="77">
        <v>0</v>
      </c>
    </row>
    <row r="16" spans="1:8" ht="15" customHeight="1" x14ac:dyDescent="0.25">
      <c r="A16" s="69">
        <v>561</v>
      </c>
      <c r="B16" s="74" t="s">
        <v>104</v>
      </c>
      <c r="C16" s="77">
        <v>0</v>
      </c>
      <c r="D16" s="77">
        <f t="shared" si="1"/>
        <v>19459</v>
      </c>
      <c r="E16" s="77">
        <v>19459</v>
      </c>
      <c r="F16" s="62"/>
    </row>
    <row r="17" spans="1:7" ht="15" customHeight="1" x14ac:dyDescent="0.25">
      <c r="A17" s="69">
        <v>563</v>
      </c>
      <c r="B17" s="74" t="s">
        <v>105</v>
      </c>
      <c r="C17" s="77">
        <v>0</v>
      </c>
      <c r="D17" s="77">
        <f t="shared" si="1"/>
        <v>0</v>
      </c>
      <c r="E17" s="77">
        <v>0</v>
      </c>
      <c r="F17" s="62"/>
    </row>
    <row r="18" spans="1:7" ht="15" customHeight="1" x14ac:dyDescent="0.25">
      <c r="A18" s="54">
        <v>5761</v>
      </c>
      <c r="B18" s="74" t="s">
        <v>106</v>
      </c>
      <c r="C18" s="77">
        <v>0</v>
      </c>
      <c r="D18" s="77">
        <f t="shared" si="1"/>
        <v>0</v>
      </c>
      <c r="E18" s="77">
        <v>0</v>
      </c>
      <c r="F18" s="62"/>
      <c r="G18" s="39"/>
    </row>
    <row r="19" spans="1:7" ht="15" customHeight="1" x14ac:dyDescent="0.25">
      <c r="A19" s="54">
        <v>5762</v>
      </c>
      <c r="B19" s="74" t="s">
        <v>107</v>
      </c>
      <c r="C19" s="77">
        <v>0</v>
      </c>
      <c r="D19" s="77">
        <f t="shared" si="1"/>
        <v>0</v>
      </c>
      <c r="E19" s="77">
        <v>0</v>
      </c>
      <c r="F19" s="62"/>
    </row>
    <row r="20" spans="1:7" ht="15" customHeight="1" x14ac:dyDescent="0.25">
      <c r="A20" s="69">
        <v>581</v>
      </c>
      <c r="B20" s="74" t="s">
        <v>108</v>
      </c>
      <c r="C20" s="77">
        <v>0</v>
      </c>
      <c r="D20" s="77">
        <f t="shared" si="1"/>
        <v>12957622</v>
      </c>
      <c r="E20" s="77">
        <v>12957622</v>
      </c>
      <c r="F20" s="41"/>
    </row>
    <row r="21" spans="1:7" s="39" customFormat="1" ht="15" customHeight="1" x14ac:dyDescent="0.25">
      <c r="A21" s="64">
        <v>6</v>
      </c>
      <c r="B21" s="75" t="s">
        <v>101</v>
      </c>
      <c r="C21" s="65">
        <f t="shared" ref="C21:E21" si="7">C22</f>
        <v>113264</v>
      </c>
      <c r="D21" s="65">
        <f t="shared" si="1"/>
        <v>243071</v>
      </c>
      <c r="E21" s="65">
        <f t="shared" si="7"/>
        <v>356335</v>
      </c>
    </row>
    <row r="22" spans="1:7" ht="15" customHeight="1" x14ac:dyDescent="0.25">
      <c r="A22" s="54">
        <v>61</v>
      </c>
      <c r="B22" s="74" t="s">
        <v>42</v>
      </c>
      <c r="C22" s="77">
        <f>113264</f>
        <v>113264</v>
      </c>
      <c r="D22" s="77">
        <f t="shared" si="1"/>
        <v>243071</v>
      </c>
      <c r="E22" s="77">
        <v>356335</v>
      </c>
      <c r="F22" s="41"/>
    </row>
    <row r="23" spans="1:7" s="39" customFormat="1" ht="30" customHeight="1" x14ac:dyDescent="0.25">
      <c r="A23" s="64">
        <v>7</v>
      </c>
      <c r="B23" s="76" t="s">
        <v>102</v>
      </c>
      <c r="C23" s="65">
        <f t="shared" ref="C23:E23" si="8">C24</f>
        <v>1181</v>
      </c>
      <c r="D23" s="65">
        <f t="shared" si="1"/>
        <v>0</v>
      </c>
      <c r="E23" s="65">
        <f t="shared" si="8"/>
        <v>1181</v>
      </c>
      <c r="F23"/>
      <c r="G23"/>
    </row>
    <row r="24" spans="1:7" ht="15" customHeight="1" x14ac:dyDescent="0.25">
      <c r="A24" s="54">
        <v>71</v>
      </c>
      <c r="B24" s="74" t="s">
        <v>48</v>
      </c>
      <c r="C24" s="77">
        <v>1181</v>
      </c>
      <c r="D24" s="77">
        <f t="shared" si="1"/>
        <v>0</v>
      </c>
      <c r="E24" s="77">
        <v>1181</v>
      </c>
    </row>
    <row r="25" spans="1:7" ht="15" customHeight="1" x14ac:dyDescent="0.25">
      <c r="A25" s="68">
        <v>8</v>
      </c>
      <c r="B25" s="92" t="s">
        <v>121</v>
      </c>
      <c r="C25" s="65">
        <f>C26</f>
        <v>10876419</v>
      </c>
      <c r="D25" s="65">
        <f>E25-C25</f>
        <v>458981</v>
      </c>
      <c r="E25" s="65">
        <f>E26</f>
        <v>11335400</v>
      </c>
    </row>
    <row r="26" spans="1:7" ht="15" customHeight="1" x14ac:dyDescent="0.25">
      <c r="A26" s="54">
        <v>815</v>
      </c>
      <c r="B26" s="74" t="s">
        <v>122</v>
      </c>
      <c r="C26" s="77">
        <v>10876419</v>
      </c>
      <c r="D26" s="77">
        <f t="shared" si="1"/>
        <v>458981</v>
      </c>
      <c r="E26" s="77">
        <v>11335400</v>
      </c>
      <c r="F26" s="41"/>
    </row>
    <row r="27" spans="1:7" x14ac:dyDescent="0.25">
      <c r="A27" s="55"/>
      <c r="B27" s="56"/>
      <c r="C27" s="48"/>
      <c r="D27" s="48"/>
      <c r="E27" s="48"/>
    </row>
    <row r="28" spans="1:7" ht="15" customHeight="1" x14ac:dyDescent="0.25">
      <c r="A28" s="183" t="s">
        <v>30</v>
      </c>
      <c r="B28" s="183"/>
      <c r="C28" s="183"/>
      <c r="D28" s="90"/>
      <c r="E28" s="55"/>
    </row>
    <row r="29" spans="1:7" ht="15" customHeight="1" x14ac:dyDescent="0.25">
      <c r="A29" s="78">
        <v>931</v>
      </c>
      <c r="B29" s="79" t="s">
        <v>91</v>
      </c>
      <c r="C29" s="77">
        <v>344143</v>
      </c>
      <c r="D29" s="77">
        <f>E29-C29</f>
        <v>930042</v>
      </c>
      <c r="E29" s="93">
        <v>1274185</v>
      </c>
    </row>
    <row r="30" spans="1:7" ht="15" customHeight="1" x14ac:dyDescent="0.25">
      <c r="A30" s="78">
        <v>943</v>
      </c>
      <c r="B30" s="79" t="s">
        <v>92</v>
      </c>
      <c r="C30" s="77">
        <v>600539</v>
      </c>
      <c r="D30" s="77">
        <f t="shared" ref="D30:D34" si="9">E30-C30</f>
        <v>347448</v>
      </c>
      <c r="E30" s="93">
        <v>947987</v>
      </c>
    </row>
    <row r="31" spans="1:7" ht="15" customHeight="1" x14ac:dyDescent="0.25">
      <c r="A31" s="78">
        <v>952</v>
      </c>
      <c r="B31" s="79" t="s">
        <v>93</v>
      </c>
      <c r="C31" s="77">
        <v>27976</v>
      </c>
      <c r="D31" s="77">
        <f t="shared" si="9"/>
        <v>906740</v>
      </c>
      <c r="E31" s="93">
        <v>934716</v>
      </c>
    </row>
    <row r="32" spans="1:7" ht="15" customHeight="1" x14ac:dyDescent="0.25">
      <c r="A32" s="78">
        <v>961</v>
      </c>
      <c r="B32" s="79" t="s">
        <v>94</v>
      </c>
      <c r="C32" s="77">
        <v>541268</v>
      </c>
      <c r="D32" s="77">
        <f t="shared" si="9"/>
        <v>-191073</v>
      </c>
      <c r="E32" s="93">
        <v>350195</v>
      </c>
    </row>
    <row r="33" spans="1:7" ht="15" customHeight="1" x14ac:dyDescent="0.25">
      <c r="A33" s="78">
        <v>971</v>
      </c>
      <c r="B33" s="79" t="s">
        <v>95</v>
      </c>
      <c r="C33" s="77">
        <v>15473</v>
      </c>
      <c r="D33" s="77">
        <f t="shared" si="9"/>
        <v>457</v>
      </c>
      <c r="E33" s="93">
        <v>15930</v>
      </c>
      <c r="F33" s="39"/>
      <c r="G33" s="39"/>
    </row>
    <row r="34" spans="1:7" ht="15" customHeight="1" x14ac:dyDescent="0.25">
      <c r="A34" s="184" t="s">
        <v>96</v>
      </c>
      <c r="B34" s="185"/>
      <c r="C34" s="65">
        <f t="shared" ref="C34" si="10">SUM(C29:C33)</f>
        <v>1529399</v>
      </c>
      <c r="D34" s="65">
        <f t="shared" si="9"/>
        <v>1993614</v>
      </c>
      <c r="E34" s="65">
        <f t="shared" ref="E34" si="11">SUM(E29:E33)</f>
        <v>3523013</v>
      </c>
    </row>
    <row r="35" spans="1:7" ht="15" customHeight="1" x14ac:dyDescent="0.25">
      <c r="A35" s="55"/>
      <c r="B35" s="57"/>
      <c r="C35" s="55"/>
      <c r="D35" s="55"/>
      <c r="E35" s="55"/>
      <c r="F35" s="39"/>
      <c r="G35" s="39"/>
    </row>
    <row r="36" spans="1:7" ht="15" customHeight="1" x14ac:dyDescent="0.25">
      <c r="A36" s="58"/>
      <c r="B36" s="73" t="s">
        <v>82</v>
      </c>
      <c r="C36" s="65">
        <f>C37+C40+C42+C44+C53+C55+C57</f>
        <v>286373869</v>
      </c>
      <c r="D36" s="65">
        <f t="shared" ref="D36:D56" si="12">E36-C36</f>
        <v>33347278</v>
      </c>
      <c r="E36" s="65">
        <f>E37+E40+E42+E44+E53+E55+E57</f>
        <v>319721147</v>
      </c>
    </row>
    <row r="37" spans="1:7" ht="15" customHeight="1" x14ac:dyDescent="0.25">
      <c r="A37" s="68">
        <v>1</v>
      </c>
      <c r="B37" s="73" t="s">
        <v>10</v>
      </c>
      <c r="C37" s="65">
        <f>C38+C39</f>
        <v>19804604</v>
      </c>
      <c r="D37" s="65">
        <f t="shared" si="12"/>
        <v>-1112511</v>
      </c>
      <c r="E37" s="65">
        <f>E38+E39</f>
        <v>18692093</v>
      </c>
    </row>
    <row r="38" spans="1:7" ht="15" customHeight="1" x14ac:dyDescent="0.25">
      <c r="A38" s="69">
        <v>11</v>
      </c>
      <c r="B38" s="71" t="s">
        <v>10</v>
      </c>
      <c r="C38" s="77">
        <v>19804604</v>
      </c>
      <c r="D38" s="77">
        <f t="shared" si="12"/>
        <v>-1115945</v>
      </c>
      <c r="E38" s="77">
        <v>18688659</v>
      </c>
    </row>
    <row r="39" spans="1:7" ht="15" customHeight="1" x14ac:dyDescent="0.25">
      <c r="A39" s="69">
        <v>12</v>
      </c>
      <c r="B39" s="72" t="s">
        <v>39</v>
      </c>
      <c r="C39" s="77">
        <v>0</v>
      </c>
      <c r="D39" s="77">
        <f t="shared" si="12"/>
        <v>3434</v>
      </c>
      <c r="E39" s="77">
        <v>3434</v>
      </c>
    </row>
    <row r="40" spans="1:7" ht="15" customHeight="1" x14ac:dyDescent="0.25">
      <c r="A40" s="64">
        <v>3</v>
      </c>
      <c r="B40" s="73" t="s">
        <v>24</v>
      </c>
      <c r="C40" s="65">
        <f t="shared" ref="C40" si="13">C41</f>
        <v>1717394</v>
      </c>
      <c r="D40" s="65">
        <f t="shared" si="12"/>
        <v>1469293</v>
      </c>
      <c r="E40" s="65">
        <f t="shared" ref="E40" si="14">E41</f>
        <v>3186687</v>
      </c>
    </row>
    <row r="41" spans="1:7" ht="15" customHeight="1" x14ac:dyDescent="0.25">
      <c r="A41" s="54">
        <v>31</v>
      </c>
      <c r="B41" s="74" t="s">
        <v>110</v>
      </c>
      <c r="C41" s="77">
        <v>1717394</v>
      </c>
      <c r="D41" s="77">
        <f t="shared" si="12"/>
        <v>1469293</v>
      </c>
      <c r="E41" s="77">
        <v>3186687</v>
      </c>
    </row>
    <row r="42" spans="1:7" ht="15" customHeight="1" x14ac:dyDescent="0.25">
      <c r="A42" s="64">
        <v>4</v>
      </c>
      <c r="B42" s="73" t="s">
        <v>109</v>
      </c>
      <c r="C42" s="65">
        <f>C43</f>
        <v>249411354</v>
      </c>
      <c r="D42" s="65">
        <f t="shared" si="12"/>
        <v>7313529</v>
      </c>
      <c r="E42" s="65">
        <f>E43</f>
        <v>256724883</v>
      </c>
    </row>
    <row r="43" spans="1:7" ht="15" customHeight="1" x14ac:dyDescent="0.25">
      <c r="A43" s="54">
        <v>43</v>
      </c>
      <c r="B43" s="74" t="s">
        <v>29</v>
      </c>
      <c r="C43" s="77">
        <v>249411354</v>
      </c>
      <c r="D43" s="77">
        <f t="shared" si="12"/>
        <v>7313529</v>
      </c>
      <c r="E43" s="77">
        <v>256724883</v>
      </c>
    </row>
    <row r="44" spans="1:7" ht="15" customHeight="1" x14ac:dyDescent="0.25">
      <c r="A44" s="64">
        <v>5</v>
      </c>
      <c r="B44" s="75" t="s">
        <v>100</v>
      </c>
      <c r="C44" s="65">
        <f>SUM(C45:C52)</f>
        <v>4365422</v>
      </c>
      <c r="D44" s="65">
        <f t="shared" si="12"/>
        <v>24932435</v>
      </c>
      <c r="E44" s="65">
        <f>SUM(E45:E52)</f>
        <v>29297857</v>
      </c>
    </row>
    <row r="45" spans="1:7" s="41" customFormat="1" ht="15" customHeight="1" x14ac:dyDescent="0.25">
      <c r="A45" s="54">
        <v>51</v>
      </c>
      <c r="B45" s="74" t="s">
        <v>43</v>
      </c>
      <c r="C45" s="77">
        <v>0</v>
      </c>
      <c r="D45" s="77">
        <f t="shared" si="12"/>
        <v>0</v>
      </c>
      <c r="E45" s="77">
        <v>0</v>
      </c>
      <c r="F45"/>
      <c r="G45"/>
    </row>
    <row r="46" spans="1:7" ht="15" customHeight="1" x14ac:dyDescent="0.25">
      <c r="A46" s="54">
        <v>52</v>
      </c>
      <c r="B46" s="74" t="s">
        <v>28</v>
      </c>
      <c r="C46" s="77">
        <v>4365422</v>
      </c>
      <c r="D46" s="77">
        <f t="shared" si="12"/>
        <v>11955354</v>
      </c>
      <c r="E46" s="82">
        <v>16320776</v>
      </c>
    </row>
    <row r="47" spans="1:7" ht="15" customHeight="1" x14ac:dyDescent="0.25">
      <c r="A47" s="54">
        <v>559</v>
      </c>
      <c r="B47" s="74" t="s">
        <v>103</v>
      </c>
      <c r="C47" s="77">
        <v>0</v>
      </c>
      <c r="D47" s="77">
        <f t="shared" si="12"/>
        <v>0</v>
      </c>
      <c r="E47" s="77">
        <v>0</v>
      </c>
    </row>
    <row r="48" spans="1:7" ht="15" customHeight="1" x14ac:dyDescent="0.25">
      <c r="A48" s="54">
        <v>561</v>
      </c>
      <c r="B48" s="74" t="s">
        <v>41</v>
      </c>
      <c r="C48" s="77">
        <v>0</v>
      </c>
      <c r="D48" s="77">
        <f t="shared" si="12"/>
        <v>19459</v>
      </c>
      <c r="E48" s="77">
        <v>19459</v>
      </c>
    </row>
    <row r="49" spans="1:7" ht="15" customHeight="1" x14ac:dyDescent="0.25">
      <c r="A49" s="54">
        <v>563</v>
      </c>
      <c r="B49" s="74" t="s">
        <v>40</v>
      </c>
      <c r="C49" s="77">
        <v>0</v>
      </c>
      <c r="D49" s="77">
        <f t="shared" si="12"/>
        <v>0</v>
      </c>
      <c r="E49" s="77">
        <v>0</v>
      </c>
    </row>
    <row r="50" spans="1:7" ht="15" customHeight="1" x14ac:dyDescent="0.25">
      <c r="A50" s="54">
        <v>5761</v>
      </c>
      <c r="B50" s="74" t="s">
        <v>66</v>
      </c>
      <c r="C50" s="77">
        <v>0</v>
      </c>
      <c r="D50" s="77">
        <f t="shared" si="12"/>
        <v>0</v>
      </c>
      <c r="E50" s="77">
        <v>0</v>
      </c>
    </row>
    <row r="51" spans="1:7" ht="15" customHeight="1" x14ac:dyDescent="0.25">
      <c r="A51" s="54">
        <v>5762</v>
      </c>
      <c r="B51" s="74" t="s">
        <v>72</v>
      </c>
      <c r="C51" s="77">
        <v>0</v>
      </c>
      <c r="D51" s="77">
        <f t="shared" si="12"/>
        <v>0</v>
      </c>
      <c r="E51" s="77">
        <v>0</v>
      </c>
    </row>
    <row r="52" spans="1:7" ht="15" customHeight="1" x14ac:dyDescent="0.25">
      <c r="A52" s="54">
        <v>581</v>
      </c>
      <c r="B52" s="74" t="s">
        <v>44</v>
      </c>
      <c r="C52" s="77">
        <v>0</v>
      </c>
      <c r="D52" s="77">
        <f t="shared" si="12"/>
        <v>12957622</v>
      </c>
      <c r="E52" s="77">
        <v>12957622</v>
      </c>
    </row>
    <row r="53" spans="1:7" ht="15" customHeight="1" x14ac:dyDescent="0.25">
      <c r="A53" s="64">
        <v>6</v>
      </c>
      <c r="B53" s="75" t="s">
        <v>101</v>
      </c>
      <c r="C53" s="65">
        <f t="shared" ref="C53" si="15">C54</f>
        <v>197495</v>
      </c>
      <c r="D53" s="65">
        <f t="shared" si="12"/>
        <v>285551</v>
      </c>
      <c r="E53" s="65">
        <f t="shared" ref="E53" si="16">E54</f>
        <v>483046</v>
      </c>
    </row>
    <row r="54" spans="1:7" ht="15" customHeight="1" x14ac:dyDescent="0.25">
      <c r="A54" s="54">
        <v>61</v>
      </c>
      <c r="B54" s="74" t="s">
        <v>42</v>
      </c>
      <c r="C54" s="77">
        <v>197495</v>
      </c>
      <c r="D54" s="77">
        <f t="shared" si="12"/>
        <v>285551</v>
      </c>
      <c r="E54" s="77">
        <v>483046</v>
      </c>
    </row>
    <row r="55" spans="1:7" ht="31.5" customHeight="1" x14ac:dyDescent="0.25">
      <c r="A55" s="64">
        <v>7</v>
      </c>
      <c r="B55" s="76" t="s">
        <v>102</v>
      </c>
      <c r="C55" s="65">
        <f t="shared" ref="C55:C57" si="17">C56</f>
        <v>1181</v>
      </c>
      <c r="D55" s="65">
        <f t="shared" si="12"/>
        <v>0</v>
      </c>
      <c r="E55" s="65">
        <f t="shared" ref="E55:E57" si="18">E56</f>
        <v>1181</v>
      </c>
      <c r="F55" s="41"/>
      <c r="G55" s="41"/>
    </row>
    <row r="56" spans="1:7" ht="15" customHeight="1" x14ac:dyDescent="0.25">
      <c r="A56" s="59">
        <v>71</v>
      </c>
      <c r="B56" s="74" t="s">
        <v>48</v>
      </c>
      <c r="C56" s="77">
        <v>1181</v>
      </c>
      <c r="D56" s="77">
        <f t="shared" si="12"/>
        <v>0</v>
      </c>
      <c r="E56" s="77">
        <v>1181</v>
      </c>
    </row>
    <row r="57" spans="1:7" ht="15" customHeight="1" x14ac:dyDescent="0.25">
      <c r="A57" s="68">
        <v>8</v>
      </c>
      <c r="B57" s="92" t="s">
        <v>121</v>
      </c>
      <c r="C57" s="65">
        <f t="shared" si="17"/>
        <v>10876419</v>
      </c>
      <c r="D57" s="77"/>
      <c r="E57" s="65">
        <f t="shared" si="18"/>
        <v>11335400</v>
      </c>
    </row>
    <row r="58" spans="1:7" ht="15" customHeight="1" x14ac:dyDescent="0.25">
      <c r="A58" s="54">
        <v>815</v>
      </c>
      <c r="B58" s="74" t="s">
        <v>122</v>
      </c>
      <c r="C58" s="77">
        <v>10876419</v>
      </c>
      <c r="D58" s="77"/>
      <c r="E58" s="77">
        <v>11335400</v>
      </c>
    </row>
    <row r="59" spans="1:7" ht="15" customHeight="1" x14ac:dyDescent="0.25">
      <c r="A59" s="55"/>
      <c r="B59" s="60"/>
      <c r="C59" s="48"/>
      <c r="D59" s="48"/>
      <c r="E59" s="48"/>
    </row>
    <row r="60" spans="1:7" ht="15" customHeight="1" x14ac:dyDescent="0.25">
      <c r="A60" s="183" t="s">
        <v>97</v>
      </c>
      <c r="B60" s="183"/>
      <c r="C60" s="183"/>
      <c r="D60" s="90"/>
      <c r="E60" s="55"/>
    </row>
    <row r="61" spans="1:7" ht="15" customHeight="1" x14ac:dyDescent="0.25">
      <c r="A61" s="78">
        <v>931</v>
      </c>
      <c r="B61" s="79" t="s">
        <v>91</v>
      </c>
      <c r="C61" s="77">
        <v>325545</v>
      </c>
      <c r="D61" s="77">
        <f>E61-C61</f>
        <v>425141</v>
      </c>
      <c r="E61" s="93">
        <v>750686</v>
      </c>
    </row>
    <row r="62" spans="1:7" ht="15" customHeight="1" x14ac:dyDescent="0.25">
      <c r="A62" s="78">
        <v>943</v>
      </c>
      <c r="B62" s="79" t="s">
        <v>92</v>
      </c>
      <c r="C62" s="77">
        <v>600539</v>
      </c>
      <c r="D62" s="77">
        <f t="shared" ref="D62:D66" si="19">E62-C62</f>
        <v>297790</v>
      </c>
      <c r="E62" s="93">
        <v>898329</v>
      </c>
    </row>
    <row r="63" spans="1:7" ht="15" customHeight="1" x14ac:dyDescent="0.25">
      <c r="A63" s="78">
        <v>952</v>
      </c>
      <c r="B63" s="79" t="s">
        <v>93</v>
      </c>
      <c r="C63" s="77">
        <v>150000</v>
      </c>
      <c r="D63" s="77">
        <f t="shared" si="19"/>
        <v>188108</v>
      </c>
      <c r="E63" s="93">
        <v>338108</v>
      </c>
    </row>
    <row r="64" spans="1:7" ht="15" customHeight="1" x14ac:dyDescent="0.25">
      <c r="A64" s="78">
        <v>961</v>
      </c>
      <c r="B64" s="79" t="s">
        <v>94</v>
      </c>
      <c r="C64" s="77">
        <v>457037</v>
      </c>
      <c r="D64" s="77">
        <f t="shared" si="19"/>
        <v>-233553</v>
      </c>
      <c r="E64" s="93">
        <v>223484</v>
      </c>
    </row>
    <row r="65" spans="1:5" ht="15" customHeight="1" x14ac:dyDescent="0.25">
      <c r="A65" s="78">
        <v>971</v>
      </c>
      <c r="B65" s="79" t="s">
        <v>95</v>
      </c>
      <c r="C65" s="77">
        <v>15473</v>
      </c>
      <c r="D65" s="77">
        <f t="shared" si="19"/>
        <v>457</v>
      </c>
      <c r="E65" s="93">
        <v>15930</v>
      </c>
    </row>
    <row r="66" spans="1:5" ht="18.75" customHeight="1" x14ac:dyDescent="0.25">
      <c r="A66" s="80" t="s">
        <v>98</v>
      </c>
      <c r="B66" s="81"/>
      <c r="C66" s="65">
        <f t="shared" ref="C66" si="20">SUM(C61:C65)</f>
        <v>1548594</v>
      </c>
      <c r="D66" s="65">
        <f t="shared" si="19"/>
        <v>677943</v>
      </c>
      <c r="E66" s="65">
        <f>SUM(E61:E65)</f>
        <v>2226537</v>
      </c>
    </row>
    <row r="67" spans="1:5" x14ac:dyDescent="0.25">
      <c r="A67" s="55"/>
      <c r="B67" s="55"/>
      <c r="C67" s="55"/>
      <c r="D67" s="55"/>
      <c r="E67" s="55"/>
    </row>
    <row r="68" spans="1:5" x14ac:dyDescent="0.25">
      <c r="A68" s="41"/>
      <c r="B68" s="41"/>
      <c r="C68" s="41"/>
      <c r="D68" s="41"/>
      <c r="E68" s="41"/>
    </row>
  </sheetData>
  <mergeCells count="4">
    <mergeCell ref="A28:C28"/>
    <mergeCell ref="A60:C60"/>
    <mergeCell ref="A34:B34"/>
    <mergeCell ref="B1:E1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D7"/>
  <sheetViews>
    <sheetView zoomScale="85" zoomScaleNormal="85" workbookViewId="0">
      <selection activeCell="L31" sqref="L31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3"/>
      <c r="B1" s="3"/>
      <c r="C1" s="3"/>
      <c r="D1" s="3"/>
    </row>
    <row r="2" spans="1:4" ht="15.75" customHeight="1" x14ac:dyDescent="0.25">
      <c r="A2" s="177" t="s">
        <v>84</v>
      </c>
      <c r="B2" s="177"/>
      <c r="C2" s="177"/>
      <c r="D2" s="177"/>
    </row>
    <row r="3" spans="1:4" ht="18" x14ac:dyDescent="0.25">
      <c r="A3" s="23"/>
      <c r="B3" s="3"/>
      <c r="C3" s="3"/>
      <c r="D3" s="3"/>
    </row>
    <row r="4" spans="1:4" ht="25.5" x14ac:dyDescent="0.25">
      <c r="A4" s="20" t="s">
        <v>16</v>
      </c>
      <c r="B4" s="20" t="s">
        <v>135</v>
      </c>
      <c r="C4" s="20" t="s">
        <v>120</v>
      </c>
      <c r="D4" s="20" t="s">
        <v>136</v>
      </c>
    </row>
    <row r="5" spans="1:4" ht="15.75" customHeight="1" x14ac:dyDescent="0.25">
      <c r="A5" s="9" t="s">
        <v>82</v>
      </c>
      <c r="B5" s="6">
        <f t="shared" ref="B5:D6" si="0">B6</f>
        <v>286373869</v>
      </c>
      <c r="C5" s="6">
        <f>C6</f>
        <v>33347278</v>
      </c>
      <c r="D5" s="6">
        <f t="shared" si="0"/>
        <v>319721147</v>
      </c>
    </row>
    <row r="6" spans="1:4" ht="15.75" customHeight="1" x14ac:dyDescent="0.25">
      <c r="A6" s="9" t="s">
        <v>63</v>
      </c>
      <c r="B6" s="61">
        <f t="shared" si="0"/>
        <v>286373869</v>
      </c>
      <c r="C6" s="61">
        <f>C7</f>
        <v>33347278</v>
      </c>
      <c r="D6" s="61">
        <f t="shared" si="0"/>
        <v>319721147</v>
      </c>
    </row>
    <row r="7" spans="1:4" x14ac:dyDescent="0.25">
      <c r="A7" s="15" t="s">
        <v>64</v>
      </c>
      <c r="B7" s="37">
        <v>286373869</v>
      </c>
      <c r="C7" s="37">
        <f>D7-B7</f>
        <v>33347278</v>
      </c>
      <c r="D7" s="37">
        <v>319721147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sqref="A1:XFD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6.85546875" customWidth="1"/>
    <col min="4" max="4" width="17.85546875" customWidth="1"/>
    <col min="5" max="5" width="16.28515625" customWidth="1"/>
    <col min="6" max="6" width="18.140625" customWidth="1"/>
  </cols>
  <sheetData>
    <row r="1" spans="1:6" ht="18" customHeight="1" x14ac:dyDescent="0.25">
      <c r="A1" s="177" t="s">
        <v>17</v>
      </c>
      <c r="B1" s="177"/>
      <c r="C1" s="177"/>
      <c r="D1" s="177"/>
      <c r="E1" s="177"/>
      <c r="F1" s="177"/>
    </row>
    <row r="2" spans="1:6" ht="18" customHeight="1" x14ac:dyDescent="0.25">
      <c r="A2" s="42"/>
      <c r="B2" s="43"/>
      <c r="C2" s="43"/>
      <c r="D2" s="43"/>
      <c r="E2" s="91"/>
      <c r="F2" s="43"/>
    </row>
    <row r="3" spans="1:6" ht="18" customHeight="1" x14ac:dyDescent="0.25">
      <c r="A3" s="177" t="s">
        <v>85</v>
      </c>
      <c r="B3" s="177"/>
      <c r="C3" s="177"/>
      <c r="D3" s="177"/>
      <c r="E3" s="177"/>
      <c r="F3" s="177"/>
    </row>
    <row r="4" spans="1:6" ht="18" x14ac:dyDescent="0.25">
      <c r="A4" s="23"/>
      <c r="B4" s="23"/>
      <c r="C4" s="23"/>
      <c r="D4" s="3"/>
      <c r="E4" s="3"/>
      <c r="F4" s="3"/>
    </row>
    <row r="5" spans="1:6" ht="38.25" x14ac:dyDescent="0.25">
      <c r="A5" s="20" t="s">
        <v>7</v>
      </c>
      <c r="B5" s="19" t="s">
        <v>8</v>
      </c>
      <c r="C5" s="19" t="s">
        <v>20</v>
      </c>
      <c r="D5" s="20" t="s">
        <v>135</v>
      </c>
      <c r="E5" s="20" t="s">
        <v>120</v>
      </c>
      <c r="F5" s="20" t="s">
        <v>136</v>
      </c>
    </row>
    <row r="6" spans="1:6" ht="15" customHeight="1" x14ac:dyDescent="0.25">
      <c r="A6" s="9">
        <v>8</v>
      </c>
      <c r="B6" s="9"/>
      <c r="C6" s="9" t="s">
        <v>18</v>
      </c>
      <c r="D6" s="7">
        <v>0</v>
      </c>
      <c r="E6" s="7">
        <v>0</v>
      </c>
      <c r="F6" s="7">
        <v>0</v>
      </c>
    </row>
    <row r="7" spans="1:6" ht="15" customHeight="1" x14ac:dyDescent="0.25">
      <c r="A7" s="9"/>
      <c r="B7" s="13">
        <v>84</v>
      </c>
      <c r="C7" s="13" t="s">
        <v>22</v>
      </c>
      <c r="D7" s="7">
        <v>0</v>
      </c>
      <c r="E7" s="7">
        <v>0</v>
      </c>
      <c r="F7" s="7">
        <v>0</v>
      </c>
    </row>
    <row r="8" spans="1:6" ht="15" customHeight="1" x14ac:dyDescent="0.25">
      <c r="A8" s="10" t="s">
        <v>27</v>
      </c>
      <c r="B8" s="10"/>
      <c r="C8" s="15"/>
      <c r="D8" s="7"/>
      <c r="E8" s="7"/>
      <c r="F8" s="7"/>
    </row>
    <row r="9" spans="1:6" ht="15" customHeight="1" x14ac:dyDescent="0.25">
      <c r="A9" s="11">
        <v>5</v>
      </c>
      <c r="B9" s="12"/>
      <c r="C9" s="24" t="s">
        <v>19</v>
      </c>
      <c r="D9" s="7">
        <v>0</v>
      </c>
      <c r="E9" s="7">
        <v>0</v>
      </c>
      <c r="F9" s="7">
        <v>0</v>
      </c>
    </row>
    <row r="10" spans="1:6" ht="15" customHeight="1" x14ac:dyDescent="0.25">
      <c r="A10" s="13"/>
      <c r="B10" s="13">
        <v>54</v>
      </c>
      <c r="C10" s="25" t="s">
        <v>23</v>
      </c>
      <c r="D10" s="7">
        <v>0</v>
      </c>
      <c r="E10" s="7">
        <v>0</v>
      </c>
      <c r="F10" s="8">
        <v>0</v>
      </c>
    </row>
    <row r="11" spans="1:6" ht="15" customHeight="1" x14ac:dyDescent="0.25">
      <c r="A11" s="14" t="s">
        <v>27</v>
      </c>
      <c r="B11" s="12"/>
      <c r="C11" s="24"/>
      <c r="D11" s="7"/>
      <c r="E11" s="7"/>
      <c r="F11" s="7"/>
    </row>
  </sheetData>
  <mergeCells count="2">
    <mergeCell ref="A1:F1"/>
    <mergeCell ref="A3:F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D25"/>
  <sheetViews>
    <sheetView workbookViewId="0">
      <selection sqref="A1:XFD1"/>
    </sheetView>
  </sheetViews>
  <sheetFormatPr defaultRowHeight="15" x14ac:dyDescent="0.25"/>
  <cols>
    <col min="1" max="1" width="44.5703125" customWidth="1"/>
    <col min="2" max="4" width="23.7109375" customWidth="1"/>
  </cols>
  <sheetData>
    <row r="1" spans="1:4" ht="18" customHeight="1" x14ac:dyDescent="0.25">
      <c r="A1" s="177" t="s">
        <v>87</v>
      </c>
      <c r="B1" s="177"/>
      <c r="C1" s="177"/>
      <c r="D1" s="177"/>
    </row>
    <row r="2" spans="1:4" ht="18" x14ac:dyDescent="0.25">
      <c r="A2" s="2"/>
      <c r="B2" s="3"/>
      <c r="C2" s="3"/>
      <c r="D2" s="3"/>
    </row>
    <row r="3" spans="1:4" ht="25.5" x14ac:dyDescent="0.25">
      <c r="A3" s="20" t="s">
        <v>20</v>
      </c>
      <c r="B3" s="20" t="s">
        <v>135</v>
      </c>
      <c r="C3" s="20" t="s">
        <v>120</v>
      </c>
      <c r="D3" s="20" t="s">
        <v>136</v>
      </c>
    </row>
    <row r="4" spans="1:4" x14ac:dyDescent="0.25">
      <c r="A4" s="9" t="s">
        <v>86</v>
      </c>
      <c r="B4" s="7"/>
      <c r="C4" s="7"/>
      <c r="D4" s="7"/>
    </row>
    <row r="5" spans="1:4" x14ac:dyDescent="0.25">
      <c r="A5" s="9" t="s">
        <v>32</v>
      </c>
      <c r="B5" s="38">
        <f>B6+B7</f>
        <v>0</v>
      </c>
      <c r="C5" s="38">
        <v>0</v>
      </c>
      <c r="D5" s="38">
        <f>D6+D7</f>
        <v>0</v>
      </c>
    </row>
    <row r="6" spans="1:4" x14ac:dyDescent="0.25">
      <c r="A6" s="32" t="s">
        <v>33</v>
      </c>
      <c r="B6" s="7">
        <v>0</v>
      </c>
      <c r="C6" s="7">
        <v>0</v>
      </c>
      <c r="D6" s="7">
        <v>0</v>
      </c>
    </row>
    <row r="7" spans="1:4" x14ac:dyDescent="0.25">
      <c r="A7" s="33" t="s">
        <v>34</v>
      </c>
      <c r="B7" s="7">
        <v>0</v>
      </c>
      <c r="C7" s="7">
        <v>0</v>
      </c>
      <c r="D7" s="7">
        <v>0</v>
      </c>
    </row>
    <row r="8" spans="1:4" x14ac:dyDescent="0.25">
      <c r="A8" s="9" t="s">
        <v>35</v>
      </c>
      <c r="B8" s="38">
        <f>B9</f>
        <v>0</v>
      </c>
      <c r="C8" s="38">
        <v>0</v>
      </c>
      <c r="D8" s="38">
        <f>D9</f>
        <v>0</v>
      </c>
    </row>
    <row r="9" spans="1:4" x14ac:dyDescent="0.25">
      <c r="A9" s="34" t="s">
        <v>36</v>
      </c>
      <c r="B9" s="7">
        <v>0</v>
      </c>
      <c r="C9" s="7">
        <v>0</v>
      </c>
      <c r="D9" s="7">
        <v>0</v>
      </c>
    </row>
    <row r="10" spans="1:4" x14ac:dyDescent="0.25">
      <c r="A10" s="9" t="s">
        <v>59</v>
      </c>
      <c r="B10" s="38">
        <f>B11</f>
        <v>0</v>
      </c>
      <c r="C10" s="38">
        <v>0</v>
      </c>
      <c r="D10" s="38">
        <f>D11</f>
        <v>0</v>
      </c>
    </row>
    <row r="11" spans="1:4" x14ac:dyDescent="0.25">
      <c r="A11" s="34" t="s">
        <v>50</v>
      </c>
      <c r="B11" s="7">
        <v>0</v>
      </c>
      <c r="C11" s="7">
        <v>0</v>
      </c>
      <c r="D11" s="7">
        <v>0</v>
      </c>
    </row>
    <row r="12" spans="1:4" x14ac:dyDescent="0.25">
      <c r="A12" s="35" t="s">
        <v>60</v>
      </c>
      <c r="B12" s="38">
        <f>B13+B14+B15+B16+B17+B18+B19+B20+B21</f>
        <v>0</v>
      </c>
      <c r="C12" s="38">
        <v>0</v>
      </c>
      <c r="D12" s="38">
        <f>D13+D14+D15+D16+D17+D18+D19+D20+D21</f>
        <v>0</v>
      </c>
    </row>
    <row r="13" spans="1:4" x14ac:dyDescent="0.25">
      <c r="A13" s="34" t="s">
        <v>51</v>
      </c>
      <c r="B13" s="46">
        <v>0</v>
      </c>
      <c r="C13" s="46">
        <v>0</v>
      </c>
      <c r="D13" s="46">
        <v>0</v>
      </c>
    </row>
    <row r="14" spans="1:4" x14ac:dyDescent="0.25">
      <c r="A14" s="34" t="s">
        <v>52</v>
      </c>
      <c r="B14" s="46">
        <v>0</v>
      </c>
      <c r="C14" s="46">
        <v>0</v>
      </c>
      <c r="D14" s="46">
        <v>0</v>
      </c>
    </row>
    <row r="15" spans="1:4" x14ac:dyDescent="0.25">
      <c r="A15" s="34" t="s">
        <v>71</v>
      </c>
      <c r="B15" s="46">
        <v>0</v>
      </c>
      <c r="C15" s="46">
        <v>0</v>
      </c>
      <c r="D15" s="46">
        <v>0</v>
      </c>
    </row>
    <row r="16" spans="1:4" x14ac:dyDescent="0.25">
      <c r="A16" s="34" t="s">
        <v>53</v>
      </c>
      <c r="B16" s="46">
        <v>0</v>
      </c>
      <c r="C16" s="46">
        <v>0</v>
      </c>
      <c r="D16" s="46">
        <v>0</v>
      </c>
    </row>
    <row r="17" spans="1:4" x14ac:dyDescent="0.25">
      <c r="A17" s="34" t="s">
        <v>54</v>
      </c>
      <c r="B17" s="46">
        <v>0</v>
      </c>
      <c r="C17" s="46">
        <v>0</v>
      </c>
      <c r="D17" s="46">
        <v>0</v>
      </c>
    </row>
    <row r="18" spans="1:4" ht="25.5" x14ac:dyDescent="0.25">
      <c r="A18" s="34" t="s">
        <v>55</v>
      </c>
      <c r="B18" s="46">
        <v>0</v>
      </c>
      <c r="C18" s="46">
        <v>0</v>
      </c>
      <c r="D18" s="46">
        <v>0</v>
      </c>
    </row>
    <row r="19" spans="1:4" ht="25.5" x14ac:dyDescent="0.25">
      <c r="A19" s="34" t="s">
        <v>73</v>
      </c>
      <c r="B19" s="46">
        <v>0</v>
      </c>
      <c r="C19" s="46">
        <v>0</v>
      </c>
      <c r="D19" s="46">
        <v>0</v>
      </c>
    </row>
    <row r="20" spans="1:4" ht="25.5" x14ac:dyDescent="0.25">
      <c r="A20" s="34" t="s">
        <v>90</v>
      </c>
      <c r="B20" s="46">
        <v>0</v>
      </c>
      <c r="C20" s="46">
        <v>0</v>
      </c>
      <c r="D20" s="46">
        <v>0</v>
      </c>
    </row>
    <row r="21" spans="1:4" x14ac:dyDescent="0.25">
      <c r="A21" s="34" t="s">
        <v>56</v>
      </c>
      <c r="B21" s="46">
        <v>0</v>
      </c>
      <c r="C21" s="46">
        <v>0</v>
      </c>
      <c r="D21" s="46">
        <v>0</v>
      </c>
    </row>
    <row r="22" spans="1:4" x14ac:dyDescent="0.25">
      <c r="A22" s="35" t="s">
        <v>61</v>
      </c>
      <c r="B22" s="45">
        <f>B23</f>
        <v>0</v>
      </c>
      <c r="C22" s="45">
        <v>0</v>
      </c>
      <c r="D22" s="45">
        <f>D23</f>
        <v>0</v>
      </c>
    </row>
    <row r="23" spans="1:4" x14ac:dyDescent="0.25">
      <c r="A23" s="34" t="s">
        <v>57</v>
      </c>
      <c r="B23" s="46">
        <v>0</v>
      </c>
      <c r="C23" s="46">
        <v>0</v>
      </c>
      <c r="D23" s="46">
        <v>0</v>
      </c>
    </row>
    <row r="24" spans="1:4" ht="32.25" customHeight="1" x14ac:dyDescent="0.25">
      <c r="A24" s="36" t="s">
        <v>62</v>
      </c>
      <c r="B24" s="45">
        <f>B25</f>
        <v>0</v>
      </c>
      <c r="C24" s="45">
        <v>0</v>
      </c>
      <c r="D24" s="45">
        <f>D25</f>
        <v>0</v>
      </c>
    </row>
    <row r="25" spans="1:4" x14ac:dyDescent="0.25">
      <c r="A25" s="34" t="s">
        <v>58</v>
      </c>
      <c r="B25" s="46">
        <v>0</v>
      </c>
      <c r="C25" s="46">
        <v>0</v>
      </c>
      <c r="D25" s="46">
        <v>0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5"/>
  <sheetViews>
    <sheetView tabSelected="1" workbookViewId="0">
      <selection activeCell="D5" sqref="D5:G73"/>
    </sheetView>
  </sheetViews>
  <sheetFormatPr defaultColWidth="8.85546875" defaultRowHeight="14.25" x14ac:dyDescent="0.2"/>
  <cols>
    <col min="1" max="1" width="19.85546875" style="123" customWidth="1"/>
    <col min="2" max="2" width="44.5703125" style="124" customWidth="1"/>
    <col min="3" max="3" width="21.42578125" style="125" hidden="1" customWidth="1"/>
    <col min="4" max="4" width="21.140625" style="125" customWidth="1"/>
    <col min="5" max="5" width="16.5703125" style="125" customWidth="1"/>
    <col min="6" max="6" width="18.42578125" style="125" customWidth="1"/>
    <col min="7" max="7" width="20.7109375" style="125" customWidth="1"/>
    <col min="8" max="8" width="41.140625" style="55" hidden="1" customWidth="1"/>
    <col min="9" max="19" width="8.85546875" style="52" hidden="1" customWidth="1"/>
    <col min="20" max="20" width="20" style="52" hidden="1" customWidth="1"/>
    <col min="21" max="21" width="15" style="52" hidden="1" customWidth="1"/>
    <col min="22" max="25" width="8.85546875" style="52" hidden="1" customWidth="1"/>
    <col min="26" max="26" width="13.85546875" style="52" hidden="1" customWidth="1"/>
    <col min="27" max="27" width="14.7109375" style="52" hidden="1" customWidth="1"/>
    <col min="28" max="28" width="13.140625" style="52" hidden="1" customWidth="1"/>
    <col min="29" max="29" width="14.42578125" style="52" hidden="1" customWidth="1"/>
    <col min="30" max="30" width="8.85546875" style="52" hidden="1" customWidth="1"/>
    <col min="31" max="31" width="9.85546875" style="52" hidden="1" customWidth="1"/>
    <col min="32" max="32" width="8.85546875" style="52" hidden="1" customWidth="1"/>
    <col min="33" max="35" width="8.85546875" style="52" customWidth="1"/>
    <col min="36" max="16384" width="8.85546875" style="52"/>
  </cols>
  <sheetData>
    <row r="1" spans="1:32" ht="15" x14ac:dyDescent="0.25">
      <c r="B1" s="189" t="s">
        <v>138</v>
      </c>
      <c r="C1" s="188"/>
      <c r="D1" s="188"/>
      <c r="E1" s="188"/>
      <c r="F1" s="188"/>
    </row>
    <row r="2" spans="1:32" ht="15" x14ac:dyDescent="0.25">
      <c r="A2" s="135"/>
      <c r="B2" s="187" t="s">
        <v>139</v>
      </c>
      <c r="C2" s="188"/>
      <c r="D2" s="188"/>
      <c r="E2" s="188"/>
      <c r="F2" s="188"/>
      <c r="G2" s="136"/>
    </row>
    <row r="3" spans="1:32" ht="15" x14ac:dyDescent="0.2">
      <c r="A3" s="127"/>
      <c r="B3" s="126"/>
      <c r="C3" s="128"/>
      <c r="D3" s="128"/>
      <c r="E3" s="128"/>
      <c r="F3" s="128"/>
      <c r="G3" s="128"/>
    </row>
    <row r="4" spans="1:32" ht="15" x14ac:dyDescent="0.25">
      <c r="A4" s="94" t="s">
        <v>140</v>
      </c>
      <c r="B4" s="137" t="s">
        <v>123</v>
      </c>
      <c r="C4" s="138" t="s">
        <v>124</v>
      </c>
      <c r="D4" s="138" t="s">
        <v>125</v>
      </c>
      <c r="E4" s="95" t="s">
        <v>126</v>
      </c>
      <c r="F4" s="95" t="s">
        <v>127</v>
      </c>
      <c r="G4" s="95" t="s">
        <v>141</v>
      </c>
      <c r="AF4" s="139"/>
    </row>
    <row r="5" spans="1:32" x14ac:dyDescent="0.2">
      <c r="A5" s="96">
        <v>26395</v>
      </c>
      <c r="B5" s="140" t="s">
        <v>79</v>
      </c>
      <c r="C5" s="97" t="e">
        <f>C6+C42</f>
        <v>#REF!</v>
      </c>
      <c r="D5" s="190">
        <v>286373869</v>
      </c>
      <c r="E5" s="190">
        <v>13020943</v>
      </c>
      <c r="F5" s="190">
        <v>46368221</v>
      </c>
      <c r="G5" s="190">
        <v>319721147</v>
      </c>
      <c r="T5" s="141">
        <f t="shared" ref="T5:T36" si="0">D5-E5+F5</f>
        <v>319721147</v>
      </c>
      <c r="U5" s="141">
        <f t="shared" ref="U5:U36" si="1">G5-T5</f>
        <v>0</v>
      </c>
      <c r="Z5" s="52">
        <v>286373869</v>
      </c>
      <c r="AA5" s="141" t="e">
        <f>C5-Z5</f>
        <v>#REF!</v>
      </c>
    </row>
    <row r="6" spans="1:32" ht="28.5" x14ac:dyDescent="0.2">
      <c r="A6" s="98">
        <v>3602</v>
      </c>
      <c r="B6" s="99" t="s">
        <v>77</v>
      </c>
      <c r="C6" s="100" t="e">
        <f>C7+C26+C33</f>
        <v>#REF!</v>
      </c>
      <c r="D6" s="191">
        <v>34109047</v>
      </c>
      <c r="E6" s="191">
        <v>6491332</v>
      </c>
      <c r="F6" s="191">
        <v>16888181</v>
      </c>
      <c r="G6" s="191">
        <v>44505896</v>
      </c>
      <c r="T6" s="141">
        <f t="shared" si="0"/>
        <v>44505896</v>
      </c>
      <c r="U6" s="141">
        <f t="shared" si="1"/>
        <v>0</v>
      </c>
    </row>
    <row r="7" spans="1:32" ht="42.75" x14ac:dyDescent="0.2">
      <c r="A7" s="101" t="s">
        <v>128</v>
      </c>
      <c r="B7" s="102" t="s">
        <v>129</v>
      </c>
      <c r="C7" s="103" t="e">
        <f>C8+C12+#REF!+C15+C18+C21+C24</f>
        <v>#REF!</v>
      </c>
      <c r="D7" s="192">
        <v>11232628</v>
      </c>
      <c r="E7" s="192">
        <v>3765437</v>
      </c>
      <c r="F7" s="192">
        <v>14918357</v>
      </c>
      <c r="G7" s="192">
        <v>22385548</v>
      </c>
      <c r="H7" s="142"/>
      <c r="T7" s="141">
        <f t="shared" si="0"/>
        <v>22385548</v>
      </c>
      <c r="U7" s="141">
        <f t="shared" si="1"/>
        <v>0</v>
      </c>
    </row>
    <row r="8" spans="1:32" x14ac:dyDescent="0.2">
      <c r="A8" s="104">
        <v>11</v>
      </c>
      <c r="B8" s="105" t="s">
        <v>10</v>
      </c>
      <c r="C8" s="106" t="e">
        <f>C10+C11+C9</f>
        <v>#REF!</v>
      </c>
      <c r="D8" s="193">
        <v>6065507</v>
      </c>
      <c r="E8" s="193">
        <v>565437</v>
      </c>
      <c r="F8" s="193">
        <v>657437</v>
      </c>
      <c r="G8" s="193">
        <v>6157507</v>
      </c>
      <c r="H8" s="142"/>
      <c r="T8" s="141">
        <f t="shared" si="0"/>
        <v>6157507</v>
      </c>
      <c r="U8" s="141">
        <f t="shared" si="1"/>
        <v>0</v>
      </c>
    </row>
    <row r="9" spans="1:32" ht="28.5" x14ac:dyDescent="0.2">
      <c r="A9" s="107">
        <v>41</v>
      </c>
      <c r="B9" s="108" t="s">
        <v>15</v>
      </c>
      <c r="C9" s="109" t="e">
        <f>#REF!</f>
        <v>#REF!</v>
      </c>
      <c r="D9" s="194">
        <v>0</v>
      </c>
      <c r="E9" s="194">
        <v>0</v>
      </c>
      <c r="F9" s="194">
        <v>0</v>
      </c>
      <c r="G9" s="194">
        <v>0</v>
      </c>
      <c r="H9" s="142"/>
      <c r="T9" s="141">
        <f t="shared" si="0"/>
        <v>0</v>
      </c>
      <c r="U9" s="141">
        <f t="shared" si="1"/>
        <v>0</v>
      </c>
    </row>
    <row r="10" spans="1:32" ht="28.5" x14ac:dyDescent="0.2">
      <c r="A10" s="107">
        <v>42</v>
      </c>
      <c r="B10" s="110" t="s">
        <v>47</v>
      </c>
      <c r="C10" s="109" t="e">
        <f>#REF!+#REF!</f>
        <v>#REF!</v>
      </c>
      <c r="D10" s="194">
        <v>5500070</v>
      </c>
      <c r="E10" s="194">
        <v>0</v>
      </c>
      <c r="F10" s="194">
        <v>657437</v>
      </c>
      <c r="G10" s="194">
        <v>6157507</v>
      </c>
      <c r="H10" s="142"/>
      <c r="T10" s="141">
        <f t="shared" si="0"/>
        <v>6157507</v>
      </c>
      <c r="U10" s="141">
        <f t="shared" si="1"/>
        <v>0</v>
      </c>
    </row>
    <row r="11" spans="1:32" ht="28.5" x14ac:dyDescent="0.2">
      <c r="A11" s="107">
        <v>45</v>
      </c>
      <c r="B11" s="110" t="s">
        <v>49</v>
      </c>
      <c r="C11" s="109" t="e">
        <f>#REF!+#REF!</f>
        <v>#REF!</v>
      </c>
      <c r="D11" s="194">
        <v>565437</v>
      </c>
      <c r="E11" s="194">
        <v>565437</v>
      </c>
      <c r="F11" s="194">
        <v>0</v>
      </c>
      <c r="G11" s="194">
        <v>0</v>
      </c>
      <c r="T11" s="141">
        <f t="shared" si="0"/>
        <v>0</v>
      </c>
      <c r="U11" s="141">
        <f t="shared" si="1"/>
        <v>0</v>
      </c>
    </row>
    <row r="12" spans="1:32" x14ac:dyDescent="0.2">
      <c r="A12" s="104">
        <v>31</v>
      </c>
      <c r="B12" s="111" t="s">
        <v>24</v>
      </c>
      <c r="C12" s="106" t="e">
        <f>C13+C14</f>
        <v>#REF!</v>
      </c>
      <c r="D12" s="193">
        <v>1383901</v>
      </c>
      <c r="E12" s="193">
        <v>0</v>
      </c>
      <c r="F12" s="193">
        <v>1157781</v>
      </c>
      <c r="G12" s="193">
        <v>2541682</v>
      </c>
      <c r="T12" s="141">
        <f t="shared" si="0"/>
        <v>2541682</v>
      </c>
      <c r="U12" s="141">
        <f t="shared" si="1"/>
        <v>0</v>
      </c>
    </row>
    <row r="13" spans="1:32" ht="28.5" x14ac:dyDescent="0.2">
      <c r="A13" s="107">
        <v>42</v>
      </c>
      <c r="B13" s="110" t="s">
        <v>47</v>
      </c>
      <c r="C13" s="109" t="e">
        <f>#REF!+#REF!+#REF!+#REF!+#REF!</f>
        <v>#REF!</v>
      </c>
      <c r="D13" s="194">
        <v>1276396</v>
      </c>
      <c r="E13" s="194">
        <v>0</v>
      </c>
      <c r="F13" s="194">
        <v>936952</v>
      </c>
      <c r="G13" s="194">
        <v>2213348</v>
      </c>
      <c r="T13" s="141">
        <f t="shared" si="0"/>
        <v>2213348</v>
      </c>
      <c r="U13" s="141">
        <f t="shared" si="1"/>
        <v>0</v>
      </c>
    </row>
    <row r="14" spans="1:32" ht="28.5" x14ac:dyDescent="0.2">
      <c r="A14" s="107">
        <v>45</v>
      </c>
      <c r="B14" s="110" t="s">
        <v>49</v>
      </c>
      <c r="C14" s="109" t="e">
        <f>#REF!+#REF!</f>
        <v>#REF!</v>
      </c>
      <c r="D14" s="194">
        <v>107505</v>
      </c>
      <c r="E14" s="194">
        <v>0</v>
      </c>
      <c r="F14" s="194">
        <v>220829</v>
      </c>
      <c r="G14" s="194">
        <v>328334</v>
      </c>
      <c r="T14" s="141">
        <f t="shared" si="0"/>
        <v>328334</v>
      </c>
      <c r="U14" s="141">
        <f t="shared" si="1"/>
        <v>0</v>
      </c>
    </row>
    <row r="15" spans="1:32" x14ac:dyDescent="0.2">
      <c r="A15" s="104">
        <v>52</v>
      </c>
      <c r="B15" s="111" t="s">
        <v>28</v>
      </c>
      <c r="C15" s="112" t="e">
        <f>C16+C17</f>
        <v>#REF!</v>
      </c>
      <c r="D15" s="195">
        <v>3716239</v>
      </c>
      <c r="E15" s="195">
        <v>3200000</v>
      </c>
      <c r="F15" s="195">
        <v>0</v>
      </c>
      <c r="G15" s="195">
        <v>516239</v>
      </c>
      <c r="T15" s="141">
        <f t="shared" si="0"/>
        <v>516239</v>
      </c>
      <c r="U15" s="141">
        <f t="shared" si="1"/>
        <v>0</v>
      </c>
    </row>
    <row r="16" spans="1:32" ht="28.5" x14ac:dyDescent="0.2">
      <c r="A16" s="107">
        <v>42</v>
      </c>
      <c r="B16" s="110" t="s">
        <v>47</v>
      </c>
      <c r="C16" s="109" t="e">
        <f>#REF!+#REF!+#REF!</f>
        <v>#REF!</v>
      </c>
      <c r="D16" s="194">
        <v>0</v>
      </c>
      <c r="E16" s="194">
        <v>0</v>
      </c>
      <c r="F16" s="194">
        <v>0</v>
      </c>
      <c r="G16" s="194">
        <v>0</v>
      </c>
      <c r="T16" s="141">
        <f t="shared" si="0"/>
        <v>0</v>
      </c>
      <c r="U16" s="141">
        <f t="shared" si="1"/>
        <v>0</v>
      </c>
    </row>
    <row r="17" spans="1:21" ht="28.5" x14ac:dyDescent="0.2">
      <c r="A17" s="113">
        <v>45</v>
      </c>
      <c r="B17" s="114" t="s">
        <v>49</v>
      </c>
      <c r="C17" s="115" t="e">
        <f>#REF!</f>
        <v>#REF!</v>
      </c>
      <c r="D17" s="196">
        <v>3716239</v>
      </c>
      <c r="E17" s="196">
        <v>3200000</v>
      </c>
      <c r="F17" s="196">
        <v>0</v>
      </c>
      <c r="G17" s="196">
        <v>516239</v>
      </c>
      <c r="T17" s="141">
        <f t="shared" si="0"/>
        <v>516239</v>
      </c>
      <c r="U17" s="141">
        <f t="shared" si="1"/>
        <v>0</v>
      </c>
    </row>
    <row r="18" spans="1:21" x14ac:dyDescent="0.2">
      <c r="A18" s="104">
        <v>581</v>
      </c>
      <c r="B18" s="116" t="s">
        <v>44</v>
      </c>
      <c r="C18" s="112" t="e">
        <f>C19+C20</f>
        <v>#REF!</v>
      </c>
      <c r="D18" s="195">
        <v>0</v>
      </c>
      <c r="E18" s="195">
        <v>0</v>
      </c>
      <c r="F18" s="195">
        <v>12957622</v>
      </c>
      <c r="G18" s="195">
        <v>12957622</v>
      </c>
      <c r="T18" s="141">
        <f t="shared" si="0"/>
        <v>12957622</v>
      </c>
      <c r="U18" s="141">
        <f t="shared" si="1"/>
        <v>0</v>
      </c>
    </row>
    <row r="19" spans="1:21" ht="28.5" x14ac:dyDescent="0.2">
      <c r="A19" s="107">
        <v>42</v>
      </c>
      <c r="B19" s="110" t="s">
        <v>47</v>
      </c>
      <c r="C19" s="109" t="e">
        <f>#REF!</f>
        <v>#REF!</v>
      </c>
      <c r="D19" s="194">
        <v>0</v>
      </c>
      <c r="E19" s="194">
        <v>0</v>
      </c>
      <c r="F19" s="194">
        <v>8464913</v>
      </c>
      <c r="G19" s="194">
        <v>8464913</v>
      </c>
      <c r="T19" s="141">
        <f t="shared" si="0"/>
        <v>8464913</v>
      </c>
      <c r="U19" s="141">
        <f t="shared" si="1"/>
        <v>0</v>
      </c>
    </row>
    <row r="20" spans="1:21" ht="28.5" x14ac:dyDescent="0.2">
      <c r="A20" s="107">
        <v>45</v>
      </c>
      <c r="B20" s="110" t="s">
        <v>49</v>
      </c>
      <c r="C20" s="109" t="e">
        <f>#REF!</f>
        <v>#REF!</v>
      </c>
      <c r="D20" s="194">
        <v>0</v>
      </c>
      <c r="E20" s="194">
        <v>0</v>
      </c>
      <c r="F20" s="194">
        <v>4492709</v>
      </c>
      <c r="G20" s="194">
        <v>4492709</v>
      </c>
      <c r="T20" s="141">
        <f t="shared" si="0"/>
        <v>4492709</v>
      </c>
      <c r="U20" s="141">
        <f t="shared" si="1"/>
        <v>0</v>
      </c>
    </row>
    <row r="21" spans="1:21" x14ac:dyDescent="0.2">
      <c r="A21" s="104">
        <v>61</v>
      </c>
      <c r="B21" s="111" t="s">
        <v>42</v>
      </c>
      <c r="C21" s="106" t="e">
        <f>C22+C23</f>
        <v>#REF!</v>
      </c>
      <c r="D21" s="193">
        <v>65800</v>
      </c>
      <c r="E21" s="193">
        <v>0</v>
      </c>
      <c r="F21" s="193">
        <v>145517</v>
      </c>
      <c r="G21" s="193">
        <v>211317</v>
      </c>
      <c r="T21" s="141">
        <f t="shared" si="0"/>
        <v>211317</v>
      </c>
      <c r="U21" s="141">
        <f t="shared" si="1"/>
        <v>0</v>
      </c>
    </row>
    <row r="22" spans="1:21" ht="28.5" x14ac:dyDescent="0.2">
      <c r="A22" s="107">
        <v>42</v>
      </c>
      <c r="B22" s="110" t="s">
        <v>47</v>
      </c>
      <c r="C22" s="109" t="e">
        <f>#REF!+#REF!+#REF!+#REF!</f>
        <v>#REF!</v>
      </c>
      <c r="D22" s="194">
        <v>65800</v>
      </c>
      <c r="E22" s="194">
        <v>0</v>
      </c>
      <c r="F22" s="194">
        <v>145517</v>
      </c>
      <c r="G22" s="194">
        <v>211317</v>
      </c>
      <c r="T22" s="141">
        <f t="shared" si="0"/>
        <v>211317</v>
      </c>
      <c r="U22" s="141">
        <f t="shared" si="1"/>
        <v>0</v>
      </c>
    </row>
    <row r="23" spans="1:21" ht="28.5" x14ac:dyDescent="0.2">
      <c r="A23" s="107">
        <v>45</v>
      </c>
      <c r="B23" s="110" t="s">
        <v>49</v>
      </c>
      <c r="C23" s="109" t="e">
        <f>#REF!+#REF!</f>
        <v>#REF!</v>
      </c>
      <c r="D23" s="194">
        <v>0</v>
      </c>
      <c r="E23" s="194">
        <v>0</v>
      </c>
      <c r="F23" s="194">
        <v>0</v>
      </c>
      <c r="G23" s="194">
        <v>0</v>
      </c>
      <c r="T23" s="141">
        <f t="shared" si="0"/>
        <v>0</v>
      </c>
      <c r="U23" s="141">
        <f t="shared" si="1"/>
        <v>0</v>
      </c>
    </row>
    <row r="24" spans="1:21" ht="28.5" x14ac:dyDescent="0.2">
      <c r="A24" s="117">
        <v>71</v>
      </c>
      <c r="B24" s="111" t="s">
        <v>130</v>
      </c>
      <c r="C24" s="118" t="e">
        <f t="shared" ref="C24" si="2">C25</f>
        <v>#REF!</v>
      </c>
      <c r="D24" s="197">
        <v>1181</v>
      </c>
      <c r="E24" s="197">
        <v>0</v>
      </c>
      <c r="F24" s="197">
        <v>0</v>
      </c>
      <c r="G24" s="197">
        <v>1181</v>
      </c>
      <c r="T24" s="141">
        <f t="shared" si="0"/>
        <v>1181</v>
      </c>
      <c r="U24" s="141">
        <f t="shared" si="1"/>
        <v>0</v>
      </c>
    </row>
    <row r="25" spans="1:21" ht="28.5" x14ac:dyDescent="0.2">
      <c r="A25" s="119">
        <v>42</v>
      </c>
      <c r="B25" s="110" t="s">
        <v>47</v>
      </c>
      <c r="C25" s="120" t="e">
        <f>#REF!</f>
        <v>#REF!</v>
      </c>
      <c r="D25" s="198">
        <v>1181</v>
      </c>
      <c r="E25" s="198">
        <v>0</v>
      </c>
      <c r="F25" s="198">
        <v>0</v>
      </c>
      <c r="G25" s="198">
        <v>1181</v>
      </c>
      <c r="T25" s="141">
        <f t="shared" si="0"/>
        <v>1181</v>
      </c>
      <c r="U25" s="141">
        <f t="shared" si="1"/>
        <v>0</v>
      </c>
    </row>
    <row r="26" spans="1:21" x14ac:dyDescent="0.2">
      <c r="A26" s="101" t="s">
        <v>131</v>
      </c>
      <c r="B26" s="102" t="s">
        <v>65</v>
      </c>
      <c r="C26" s="103" t="e">
        <f>C27+#REF!+#REF!+#REF!+C30</f>
        <v>#REF!</v>
      </c>
      <c r="D26" s="192">
        <v>22876419</v>
      </c>
      <c r="E26" s="192">
        <v>2725895</v>
      </c>
      <c r="F26" s="192">
        <v>1946931</v>
      </c>
      <c r="G26" s="192">
        <v>22097455</v>
      </c>
      <c r="T26" s="141">
        <f t="shared" si="0"/>
        <v>22097455</v>
      </c>
      <c r="U26" s="141">
        <f t="shared" si="1"/>
        <v>0</v>
      </c>
    </row>
    <row r="27" spans="1:21" x14ac:dyDescent="0.2">
      <c r="A27" s="104">
        <v>11</v>
      </c>
      <c r="B27" s="111" t="s">
        <v>10</v>
      </c>
      <c r="C27" s="106" t="e">
        <f>C29+C28</f>
        <v>#REF!</v>
      </c>
      <c r="D27" s="193">
        <v>12000000</v>
      </c>
      <c r="E27" s="193">
        <v>2100967</v>
      </c>
      <c r="F27" s="193">
        <v>863022</v>
      </c>
      <c r="G27" s="193">
        <v>10762055</v>
      </c>
      <c r="T27" s="141">
        <f t="shared" si="0"/>
        <v>10762055</v>
      </c>
      <c r="U27" s="141">
        <f t="shared" si="1"/>
        <v>0</v>
      </c>
    </row>
    <row r="28" spans="1:21" x14ac:dyDescent="0.2">
      <c r="A28" s="107">
        <v>32</v>
      </c>
      <c r="B28" s="110" t="s">
        <v>21</v>
      </c>
      <c r="C28" s="109" t="e">
        <f>#REF!</f>
        <v>#REF!</v>
      </c>
      <c r="D28" s="194">
        <v>302352</v>
      </c>
      <c r="E28" s="194">
        <v>0</v>
      </c>
      <c r="F28" s="194">
        <v>863022</v>
      </c>
      <c r="G28" s="194">
        <v>1165374</v>
      </c>
      <c r="T28" s="141">
        <f t="shared" si="0"/>
        <v>1165374</v>
      </c>
      <c r="U28" s="141">
        <f t="shared" si="1"/>
        <v>0</v>
      </c>
    </row>
    <row r="29" spans="1:21" ht="28.5" x14ac:dyDescent="0.2">
      <c r="A29" s="107">
        <v>45</v>
      </c>
      <c r="B29" s="110" t="s">
        <v>49</v>
      </c>
      <c r="C29" s="109" t="e">
        <f>#REF!</f>
        <v>#REF!</v>
      </c>
      <c r="D29" s="194">
        <v>11697648</v>
      </c>
      <c r="E29" s="194">
        <v>2100967</v>
      </c>
      <c r="F29" s="194">
        <v>0</v>
      </c>
      <c r="G29" s="194">
        <v>9596681</v>
      </c>
      <c r="H29" s="142"/>
      <c r="T29" s="141">
        <f t="shared" si="0"/>
        <v>9596681</v>
      </c>
      <c r="U29" s="141">
        <f t="shared" si="1"/>
        <v>0</v>
      </c>
    </row>
    <row r="30" spans="1:21" x14ac:dyDescent="0.2">
      <c r="A30" s="104">
        <v>815</v>
      </c>
      <c r="B30" s="111" t="s">
        <v>132</v>
      </c>
      <c r="C30" s="121" t="e">
        <f>C31+C32</f>
        <v>#REF!</v>
      </c>
      <c r="D30" s="199">
        <v>10876419</v>
      </c>
      <c r="E30" s="199">
        <v>624928</v>
      </c>
      <c r="F30" s="199">
        <v>1083909</v>
      </c>
      <c r="G30" s="199">
        <v>11335400</v>
      </c>
      <c r="T30" s="141">
        <f t="shared" si="0"/>
        <v>11335400</v>
      </c>
      <c r="U30" s="141">
        <f t="shared" si="1"/>
        <v>0</v>
      </c>
    </row>
    <row r="31" spans="1:21" x14ac:dyDescent="0.2">
      <c r="A31" s="107">
        <v>32</v>
      </c>
      <c r="B31" s="110" t="s">
        <v>21</v>
      </c>
      <c r="C31" s="122" t="e">
        <f>#REF!</f>
        <v>#REF!</v>
      </c>
      <c r="D31" s="200">
        <v>253852</v>
      </c>
      <c r="E31" s="200">
        <v>0</v>
      </c>
      <c r="F31" s="200">
        <v>1083909</v>
      </c>
      <c r="G31" s="200">
        <v>1337761</v>
      </c>
      <c r="T31" s="141">
        <f t="shared" si="0"/>
        <v>1337761</v>
      </c>
      <c r="U31" s="141">
        <f t="shared" si="1"/>
        <v>0</v>
      </c>
    </row>
    <row r="32" spans="1:21" ht="28.5" x14ac:dyDescent="0.2">
      <c r="A32" s="107">
        <v>45</v>
      </c>
      <c r="B32" s="110" t="s">
        <v>49</v>
      </c>
      <c r="C32" s="122" t="e">
        <f>#REF!</f>
        <v>#REF!</v>
      </c>
      <c r="D32" s="200">
        <v>10622567</v>
      </c>
      <c r="E32" s="200">
        <v>624928</v>
      </c>
      <c r="F32" s="200">
        <v>0</v>
      </c>
      <c r="G32" s="200">
        <v>9997639</v>
      </c>
      <c r="T32" s="141">
        <f t="shared" si="0"/>
        <v>9997639</v>
      </c>
      <c r="U32" s="141">
        <f t="shared" si="1"/>
        <v>0</v>
      </c>
    </row>
    <row r="33" spans="1:28" ht="85.5" x14ac:dyDescent="0.2">
      <c r="A33" s="101" t="s">
        <v>67</v>
      </c>
      <c r="B33" s="102" t="s">
        <v>68</v>
      </c>
      <c r="C33" s="103" t="e">
        <f>C34+C38</f>
        <v>#REF!</v>
      </c>
      <c r="D33" s="192">
        <v>0</v>
      </c>
      <c r="E33" s="192">
        <v>0</v>
      </c>
      <c r="F33" s="192">
        <v>22893</v>
      </c>
      <c r="G33" s="192">
        <v>22893</v>
      </c>
      <c r="T33" s="141">
        <f t="shared" si="0"/>
        <v>22893</v>
      </c>
      <c r="U33" s="141">
        <f t="shared" si="1"/>
        <v>0</v>
      </c>
    </row>
    <row r="34" spans="1:28" x14ac:dyDescent="0.2">
      <c r="A34" s="104">
        <v>12</v>
      </c>
      <c r="B34" s="111" t="s">
        <v>39</v>
      </c>
      <c r="C34" s="106" t="e">
        <f>C35+C36+C37</f>
        <v>#REF!</v>
      </c>
      <c r="D34" s="193">
        <v>0</v>
      </c>
      <c r="E34" s="193">
        <v>0</v>
      </c>
      <c r="F34" s="193">
        <v>3434</v>
      </c>
      <c r="G34" s="193">
        <v>3434</v>
      </c>
      <c r="T34" s="141">
        <f t="shared" si="0"/>
        <v>3434</v>
      </c>
      <c r="U34" s="141">
        <f t="shared" si="1"/>
        <v>0</v>
      </c>
    </row>
    <row r="35" spans="1:28" x14ac:dyDescent="0.2">
      <c r="A35" s="107">
        <v>31</v>
      </c>
      <c r="B35" s="110" t="s">
        <v>13</v>
      </c>
      <c r="C35" s="109" t="e">
        <f>#REF!+#REF!+#REF!</f>
        <v>#REF!</v>
      </c>
      <c r="D35" s="194">
        <v>0</v>
      </c>
      <c r="E35" s="194">
        <v>0</v>
      </c>
      <c r="F35" s="194">
        <v>894</v>
      </c>
      <c r="G35" s="194">
        <v>894</v>
      </c>
      <c r="T35" s="141">
        <f t="shared" si="0"/>
        <v>894</v>
      </c>
      <c r="U35" s="141">
        <f t="shared" si="1"/>
        <v>0</v>
      </c>
    </row>
    <row r="36" spans="1:28" ht="15" x14ac:dyDescent="0.25">
      <c r="A36" s="107">
        <v>32</v>
      </c>
      <c r="B36" s="110" t="s">
        <v>21</v>
      </c>
      <c r="C36" s="109" t="e">
        <f>#REF!+#REF!+#REF!</f>
        <v>#REF!</v>
      </c>
      <c r="D36" s="194">
        <v>0</v>
      </c>
      <c r="E36" s="194">
        <v>0</v>
      </c>
      <c r="F36" s="194">
        <v>2540</v>
      </c>
      <c r="G36" s="194">
        <v>2540</v>
      </c>
      <c r="H36" s="41"/>
      <c r="I36"/>
      <c r="J36"/>
      <c r="K36"/>
      <c r="L36"/>
      <c r="M36"/>
      <c r="N36"/>
      <c r="O36"/>
      <c r="T36" s="141">
        <f t="shared" si="0"/>
        <v>2540</v>
      </c>
      <c r="U36" s="141">
        <f t="shared" si="1"/>
        <v>0</v>
      </c>
    </row>
    <row r="37" spans="1:28" ht="28.5" x14ac:dyDescent="0.2">
      <c r="A37" s="107">
        <v>42</v>
      </c>
      <c r="B37" s="110" t="s">
        <v>47</v>
      </c>
      <c r="C37" s="109" t="e">
        <f>#REF!</f>
        <v>#REF!</v>
      </c>
      <c r="D37" s="194">
        <v>0</v>
      </c>
      <c r="E37" s="194">
        <v>0</v>
      </c>
      <c r="F37" s="194">
        <v>0</v>
      </c>
      <c r="G37" s="194">
        <v>0</v>
      </c>
      <c r="T37" s="141">
        <f t="shared" ref="T37:T73" si="3">D37-E37+F37</f>
        <v>0</v>
      </c>
      <c r="U37" s="141">
        <f t="shared" ref="U37:U68" si="4">G37-T37</f>
        <v>0</v>
      </c>
    </row>
    <row r="38" spans="1:28" x14ac:dyDescent="0.2">
      <c r="A38" s="104">
        <v>561</v>
      </c>
      <c r="B38" s="111" t="s">
        <v>41</v>
      </c>
      <c r="C38" s="106" t="e">
        <f>C39+C40+C41</f>
        <v>#REF!</v>
      </c>
      <c r="D38" s="193">
        <v>0</v>
      </c>
      <c r="E38" s="193">
        <v>0</v>
      </c>
      <c r="F38" s="193">
        <v>19459</v>
      </c>
      <c r="G38" s="193">
        <v>19459</v>
      </c>
      <c r="T38" s="141">
        <f t="shared" si="3"/>
        <v>19459</v>
      </c>
      <c r="U38" s="141">
        <f t="shared" si="4"/>
        <v>0</v>
      </c>
    </row>
    <row r="39" spans="1:28" x14ac:dyDescent="0.2">
      <c r="A39" s="107">
        <v>31</v>
      </c>
      <c r="B39" s="110" t="s">
        <v>13</v>
      </c>
      <c r="C39" s="109" t="e">
        <f>#REF!+#REF!+#REF!</f>
        <v>#REF!</v>
      </c>
      <c r="D39" s="194">
        <v>0</v>
      </c>
      <c r="E39" s="194">
        <v>0</v>
      </c>
      <c r="F39" s="194">
        <v>5067</v>
      </c>
      <c r="G39" s="194">
        <v>5067</v>
      </c>
      <c r="T39" s="141">
        <f t="shared" si="3"/>
        <v>5067</v>
      </c>
      <c r="U39" s="141">
        <f t="shared" si="4"/>
        <v>0</v>
      </c>
    </row>
    <row r="40" spans="1:28" x14ac:dyDescent="0.2">
      <c r="A40" s="107">
        <v>32</v>
      </c>
      <c r="B40" s="110" t="s">
        <v>21</v>
      </c>
      <c r="C40" s="109" t="e">
        <f>#REF!+#REF!+#REF!</f>
        <v>#REF!</v>
      </c>
      <c r="D40" s="194">
        <v>0</v>
      </c>
      <c r="E40" s="194">
        <v>0</v>
      </c>
      <c r="F40" s="194">
        <v>14392</v>
      </c>
      <c r="G40" s="194">
        <v>14392</v>
      </c>
      <c r="T40" s="141">
        <f t="shared" si="3"/>
        <v>14392</v>
      </c>
      <c r="U40" s="141">
        <f t="shared" si="4"/>
        <v>0</v>
      </c>
    </row>
    <row r="41" spans="1:28" ht="28.5" x14ac:dyDescent="0.2">
      <c r="A41" s="107">
        <v>42</v>
      </c>
      <c r="B41" s="110" t="s">
        <v>47</v>
      </c>
      <c r="C41" s="109" t="e">
        <f>#REF!</f>
        <v>#REF!</v>
      </c>
      <c r="D41" s="194">
        <v>0</v>
      </c>
      <c r="E41" s="194">
        <v>0</v>
      </c>
      <c r="F41" s="194">
        <v>0</v>
      </c>
      <c r="G41" s="194">
        <v>0</v>
      </c>
      <c r="T41" s="141">
        <f t="shared" si="3"/>
        <v>0</v>
      </c>
      <c r="U41" s="141">
        <f t="shared" si="4"/>
        <v>0</v>
      </c>
    </row>
    <row r="42" spans="1:28" ht="28.5" x14ac:dyDescent="0.2">
      <c r="A42" s="98">
        <v>3605</v>
      </c>
      <c r="B42" s="99" t="s">
        <v>78</v>
      </c>
      <c r="C42" s="100" t="e">
        <f>C43+C70</f>
        <v>#REF!</v>
      </c>
      <c r="D42" s="191">
        <v>252264822</v>
      </c>
      <c r="E42" s="191">
        <v>6529611</v>
      </c>
      <c r="F42" s="191">
        <v>29480040</v>
      </c>
      <c r="G42" s="191">
        <v>275215251</v>
      </c>
      <c r="T42" s="141">
        <f t="shared" si="3"/>
        <v>275215251</v>
      </c>
      <c r="U42" s="141">
        <f t="shared" si="4"/>
        <v>0</v>
      </c>
    </row>
    <row r="43" spans="1:28" x14ac:dyDescent="0.2">
      <c r="A43" s="101" t="s">
        <v>69</v>
      </c>
      <c r="B43" s="102" t="s">
        <v>133</v>
      </c>
      <c r="C43" s="103" t="e">
        <f>C44+C47+C51+C58+C63+C68</f>
        <v>#REF!</v>
      </c>
      <c r="D43" s="192">
        <v>252118504</v>
      </c>
      <c r="E43" s="192">
        <v>6529611</v>
      </c>
      <c r="F43" s="192">
        <v>29450040</v>
      </c>
      <c r="G43" s="192">
        <v>275038933</v>
      </c>
      <c r="T43" s="141">
        <f t="shared" si="3"/>
        <v>275038933</v>
      </c>
      <c r="U43" s="141">
        <f t="shared" si="4"/>
        <v>0</v>
      </c>
      <c r="AA43" s="52">
        <v>252118504</v>
      </c>
      <c r="AB43" s="141" t="e">
        <f>C43-AA43</f>
        <v>#REF!</v>
      </c>
    </row>
    <row r="44" spans="1:28" x14ac:dyDescent="0.2">
      <c r="A44" s="104">
        <v>11</v>
      </c>
      <c r="B44" s="111" t="s">
        <v>10</v>
      </c>
      <c r="C44" s="106" t="e">
        <f>C45+C46</f>
        <v>#REF!</v>
      </c>
      <c r="D44" s="193">
        <v>1592779</v>
      </c>
      <c r="E44" s="193">
        <v>0</v>
      </c>
      <c r="F44" s="193">
        <v>0</v>
      </c>
      <c r="G44" s="193">
        <v>1592779</v>
      </c>
      <c r="T44" s="141">
        <f t="shared" si="3"/>
        <v>1592779</v>
      </c>
      <c r="U44" s="141">
        <f t="shared" si="4"/>
        <v>0</v>
      </c>
    </row>
    <row r="45" spans="1:28" x14ac:dyDescent="0.2">
      <c r="A45" s="107">
        <v>31</v>
      </c>
      <c r="B45" s="110" t="s">
        <v>13</v>
      </c>
      <c r="C45" s="109" t="e">
        <f>#REF!+#REF!</f>
        <v>#REF!</v>
      </c>
      <c r="D45" s="194">
        <v>210133</v>
      </c>
      <c r="E45" s="194">
        <v>0</v>
      </c>
      <c r="F45" s="194">
        <v>0</v>
      </c>
      <c r="G45" s="194">
        <v>210133</v>
      </c>
      <c r="T45" s="141">
        <f t="shared" si="3"/>
        <v>210133</v>
      </c>
      <c r="U45" s="141">
        <f t="shared" si="4"/>
        <v>0</v>
      </c>
    </row>
    <row r="46" spans="1:28" x14ac:dyDescent="0.2">
      <c r="A46" s="107">
        <v>32</v>
      </c>
      <c r="B46" s="110" t="s">
        <v>21</v>
      </c>
      <c r="C46" s="109" t="e">
        <f>#REF!</f>
        <v>#REF!</v>
      </c>
      <c r="D46" s="194">
        <v>1382646</v>
      </c>
      <c r="E46" s="194">
        <v>0</v>
      </c>
      <c r="F46" s="194">
        <v>0</v>
      </c>
      <c r="G46" s="194">
        <v>1382646</v>
      </c>
      <c r="T46" s="141">
        <f t="shared" si="3"/>
        <v>1382646</v>
      </c>
      <c r="U46" s="141">
        <f t="shared" si="4"/>
        <v>0</v>
      </c>
    </row>
    <row r="47" spans="1:28" x14ac:dyDescent="0.2">
      <c r="A47" s="104">
        <v>31</v>
      </c>
      <c r="B47" s="111" t="s">
        <v>24</v>
      </c>
      <c r="C47" s="106" t="e">
        <f>C48+C49+C50+#REF!+#REF!</f>
        <v>#REF!</v>
      </c>
      <c r="D47" s="193">
        <v>333493</v>
      </c>
      <c r="E47" s="193">
        <v>0</v>
      </c>
      <c r="F47" s="193">
        <v>311512</v>
      </c>
      <c r="G47" s="193">
        <v>645005</v>
      </c>
      <c r="T47" s="141">
        <f t="shared" si="3"/>
        <v>645005</v>
      </c>
      <c r="U47" s="141">
        <f t="shared" si="4"/>
        <v>0</v>
      </c>
    </row>
    <row r="48" spans="1:28" x14ac:dyDescent="0.2">
      <c r="A48" s="107">
        <v>32</v>
      </c>
      <c r="B48" s="110" t="s">
        <v>21</v>
      </c>
      <c r="C48" s="109" t="e">
        <f>#REF!+#REF!+#REF!+#REF!+#REF!</f>
        <v>#REF!</v>
      </c>
      <c r="D48" s="194">
        <v>332962</v>
      </c>
      <c r="E48" s="194">
        <v>0</v>
      </c>
      <c r="F48" s="194">
        <v>278512</v>
      </c>
      <c r="G48" s="194">
        <v>611474</v>
      </c>
      <c r="T48" s="141">
        <f t="shared" si="3"/>
        <v>611474</v>
      </c>
      <c r="U48" s="141">
        <f t="shared" si="4"/>
        <v>0</v>
      </c>
    </row>
    <row r="49" spans="1:21" x14ac:dyDescent="0.2">
      <c r="A49" s="107">
        <v>34</v>
      </c>
      <c r="B49" s="110" t="s">
        <v>45</v>
      </c>
      <c r="C49" s="109" t="e">
        <f>#REF!</f>
        <v>#REF!</v>
      </c>
      <c r="D49" s="194">
        <v>398</v>
      </c>
      <c r="E49" s="194">
        <v>0</v>
      </c>
      <c r="F49" s="194">
        <v>33000</v>
      </c>
      <c r="G49" s="194">
        <v>33398</v>
      </c>
      <c r="T49" s="141">
        <f t="shared" si="3"/>
        <v>33398</v>
      </c>
      <c r="U49" s="141">
        <f t="shared" si="4"/>
        <v>0</v>
      </c>
    </row>
    <row r="50" spans="1:21" x14ac:dyDescent="0.2">
      <c r="A50" s="107">
        <v>38</v>
      </c>
      <c r="B50" s="110" t="s">
        <v>46</v>
      </c>
      <c r="C50" s="109" t="e">
        <f>#REF!</f>
        <v>#REF!</v>
      </c>
      <c r="D50" s="194">
        <v>133</v>
      </c>
      <c r="E50" s="194">
        <v>0</v>
      </c>
      <c r="F50" s="194">
        <v>0</v>
      </c>
      <c r="G50" s="194">
        <v>133</v>
      </c>
      <c r="T50" s="141">
        <f t="shared" si="3"/>
        <v>133</v>
      </c>
      <c r="U50" s="141">
        <f t="shared" si="4"/>
        <v>0</v>
      </c>
    </row>
    <row r="51" spans="1:21" x14ac:dyDescent="0.2">
      <c r="A51" s="104">
        <v>43</v>
      </c>
      <c r="B51" s="111" t="s">
        <v>29</v>
      </c>
      <c r="C51" s="106" t="e">
        <f>C52+C53+C54+C55+C56+C57</f>
        <v>#REF!</v>
      </c>
      <c r="D51" s="193">
        <v>249411354</v>
      </c>
      <c r="E51" s="193">
        <v>6529611</v>
      </c>
      <c r="F51" s="193">
        <v>13843140</v>
      </c>
      <c r="G51" s="193">
        <v>256724883</v>
      </c>
      <c r="T51" s="141">
        <f t="shared" si="3"/>
        <v>256724883</v>
      </c>
      <c r="U51" s="141">
        <f t="shared" si="4"/>
        <v>0</v>
      </c>
    </row>
    <row r="52" spans="1:21" x14ac:dyDescent="0.2">
      <c r="A52" s="107">
        <v>31</v>
      </c>
      <c r="B52" s="110" t="s">
        <v>13</v>
      </c>
      <c r="C52" s="109" t="e">
        <f>#REF!+#REF!+#REF!</f>
        <v>#REF!</v>
      </c>
      <c r="D52" s="194">
        <v>131419765</v>
      </c>
      <c r="E52" s="194">
        <v>0</v>
      </c>
      <c r="F52" s="194">
        <v>12194619</v>
      </c>
      <c r="G52" s="194">
        <v>143614384</v>
      </c>
      <c r="T52" s="141">
        <f t="shared" si="3"/>
        <v>143614384</v>
      </c>
      <c r="U52" s="141">
        <f t="shared" si="4"/>
        <v>0</v>
      </c>
    </row>
    <row r="53" spans="1:21" x14ac:dyDescent="0.2">
      <c r="A53" s="107">
        <v>32</v>
      </c>
      <c r="B53" s="110" t="s">
        <v>21</v>
      </c>
      <c r="C53" s="109" t="e">
        <f>#REF!+#REF!+#REF!+#REF!+#REF!</f>
        <v>#REF!</v>
      </c>
      <c r="D53" s="194">
        <v>116515988</v>
      </c>
      <c r="E53" s="194">
        <v>5729611</v>
      </c>
      <c r="F53" s="194">
        <v>1648521</v>
      </c>
      <c r="G53" s="194">
        <v>112434898</v>
      </c>
      <c r="T53" s="141">
        <f t="shared" si="3"/>
        <v>112434898</v>
      </c>
      <c r="U53" s="141">
        <f t="shared" si="4"/>
        <v>0</v>
      </c>
    </row>
    <row r="54" spans="1:21" x14ac:dyDescent="0.2">
      <c r="A54" s="107">
        <v>34</v>
      </c>
      <c r="B54" s="110" t="s">
        <v>45</v>
      </c>
      <c r="C54" s="109" t="e">
        <f>#REF!</f>
        <v>#REF!</v>
      </c>
      <c r="D54" s="194">
        <v>530601</v>
      </c>
      <c r="E54" s="194">
        <v>0</v>
      </c>
      <c r="F54" s="194">
        <v>0</v>
      </c>
      <c r="G54" s="194">
        <v>530601</v>
      </c>
      <c r="T54" s="141">
        <f t="shared" si="3"/>
        <v>530601</v>
      </c>
      <c r="U54" s="141">
        <f t="shared" si="4"/>
        <v>0</v>
      </c>
    </row>
    <row r="55" spans="1:21" x14ac:dyDescent="0.2">
      <c r="A55" s="107">
        <v>38</v>
      </c>
      <c r="B55" s="110" t="s">
        <v>46</v>
      </c>
      <c r="C55" s="109" t="e">
        <f>#REF!</f>
        <v>#REF!</v>
      </c>
      <c r="D55" s="194">
        <v>945000</v>
      </c>
      <c r="E55" s="194">
        <v>800000</v>
      </c>
      <c r="F55" s="194">
        <v>0</v>
      </c>
      <c r="G55" s="194">
        <v>145000</v>
      </c>
      <c r="T55" s="141">
        <f t="shared" si="3"/>
        <v>145000</v>
      </c>
      <c r="U55" s="141">
        <f t="shared" si="4"/>
        <v>0</v>
      </c>
    </row>
    <row r="56" spans="1:21" ht="28.5" x14ac:dyDescent="0.2">
      <c r="A56" s="107">
        <v>42</v>
      </c>
      <c r="B56" s="110" t="s">
        <v>47</v>
      </c>
      <c r="C56" s="109" t="e">
        <f>#REF!+#REF!+#REF!</f>
        <v>#REF!</v>
      </c>
      <c r="D56" s="194">
        <v>0</v>
      </c>
      <c r="E56" s="194">
        <v>0</v>
      </c>
      <c r="F56" s="194">
        <v>0</v>
      </c>
      <c r="G56" s="194">
        <v>0</v>
      </c>
      <c r="T56" s="141">
        <f t="shared" si="3"/>
        <v>0</v>
      </c>
      <c r="U56" s="141">
        <f t="shared" si="4"/>
        <v>0</v>
      </c>
    </row>
    <row r="57" spans="1:21" ht="28.5" x14ac:dyDescent="0.2">
      <c r="A57" s="107">
        <v>45</v>
      </c>
      <c r="B57" s="110" t="s">
        <v>49</v>
      </c>
      <c r="C57" s="109" t="e">
        <f>#REF!+#REF!</f>
        <v>#REF!</v>
      </c>
      <c r="D57" s="194">
        <v>0</v>
      </c>
      <c r="E57" s="194">
        <v>0</v>
      </c>
      <c r="F57" s="194">
        <v>0</v>
      </c>
      <c r="G57" s="194">
        <v>0</v>
      </c>
      <c r="T57" s="141">
        <f t="shared" si="3"/>
        <v>0</v>
      </c>
      <c r="U57" s="141">
        <f t="shared" si="4"/>
        <v>0</v>
      </c>
    </row>
    <row r="58" spans="1:21" x14ac:dyDescent="0.2">
      <c r="A58" s="104">
        <v>52</v>
      </c>
      <c r="B58" s="111" t="s">
        <v>28</v>
      </c>
      <c r="C58" s="106" t="e">
        <f>C59+C60+C61+C62</f>
        <v>#REF!</v>
      </c>
      <c r="D58" s="193">
        <v>649183</v>
      </c>
      <c r="E58" s="193">
        <v>0</v>
      </c>
      <c r="F58" s="193">
        <v>15155354</v>
      </c>
      <c r="G58" s="193">
        <v>15804537</v>
      </c>
      <c r="T58" s="141">
        <f t="shared" si="3"/>
        <v>15804537</v>
      </c>
      <c r="U58" s="141">
        <f t="shared" si="4"/>
        <v>0</v>
      </c>
    </row>
    <row r="59" spans="1:21" x14ac:dyDescent="0.2">
      <c r="A59" s="119">
        <v>31</v>
      </c>
      <c r="B59" s="110" t="s">
        <v>13</v>
      </c>
      <c r="C59" s="109" t="e">
        <f>#REF!+#REF!</f>
        <v>#REF!</v>
      </c>
      <c r="D59" s="194">
        <v>590046</v>
      </c>
      <c r="E59" s="194">
        <v>0</v>
      </c>
      <c r="F59" s="194">
        <v>396200</v>
      </c>
      <c r="G59" s="194">
        <v>986246</v>
      </c>
      <c r="T59" s="141">
        <f t="shared" si="3"/>
        <v>986246</v>
      </c>
      <c r="U59" s="141">
        <f t="shared" si="4"/>
        <v>0</v>
      </c>
    </row>
    <row r="60" spans="1:21" x14ac:dyDescent="0.2">
      <c r="A60" s="107">
        <v>32</v>
      </c>
      <c r="B60" s="110" t="s">
        <v>21</v>
      </c>
      <c r="C60" s="109" t="e">
        <f>#REF!+#REF!+#REF!+#REF!</f>
        <v>#REF!</v>
      </c>
      <c r="D60" s="194">
        <v>59137</v>
      </c>
      <c r="E60" s="194">
        <v>0</v>
      </c>
      <c r="F60" s="194">
        <v>14759154</v>
      </c>
      <c r="G60" s="194">
        <v>14818291</v>
      </c>
      <c r="T60" s="141">
        <f t="shared" si="3"/>
        <v>14818291</v>
      </c>
      <c r="U60" s="141">
        <f t="shared" si="4"/>
        <v>0</v>
      </c>
    </row>
    <row r="61" spans="1:21" ht="28.5" x14ac:dyDescent="0.2">
      <c r="A61" s="107">
        <v>42</v>
      </c>
      <c r="B61" s="110" t="s">
        <v>47</v>
      </c>
      <c r="C61" s="109" t="e">
        <f>#REF!+#REF!</f>
        <v>#REF!</v>
      </c>
      <c r="D61" s="194">
        <v>0</v>
      </c>
      <c r="E61" s="194">
        <v>0</v>
      </c>
      <c r="F61" s="194">
        <v>0</v>
      </c>
      <c r="G61" s="194">
        <v>0</v>
      </c>
      <c r="T61" s="141">
        <f t="shared" si="3"/>
        <v>0</v>
      </c>
      <c r="U61" s="141">
        <f t="shared" si="4"/>
        <v>0</v>
      </c>
    </row>
    <row r="62" spans="1:21" ht="28.5" x14ac:dyDescent="0.2">
      <c r="A62" s="107">
        <v>45</v>
      </c>
      <c r="B62" s="110" t="s">
        <v>49</v>
      </c>
      <c r="C62" s="109" t="e">
        <f>#REF!</f>
        <v>#REF!</v>
      </c>
      <c r="D62" s="194">
        <v>0</v>
      </c>
      <c r="E62" s="194">
        <v>0</v>
      </c>
      <c r="F62" s="194">
        <v>0</v>
      </c>
      <c r="G62" s="194">
        <v>0</v>
      </c>
      <c r="T62" s="141">
        <f t="shared" si="3"/>
        <v>0</v>
      </c>
      <c r="U62" s="141">
        <f t="shared" si="4"/>
        <v>0</v>
      </c>
    </row>
    <row r="63" spans="1:21" x14ac:dyDescent="0.2">
      <c r="A63" s="104">
        <v>61</v>
      </c>
      <c r="B63" s="111" t="s">
        <v>42</v>
      </c>
      <c r="C63" s="106" t="e">
        <f>C64+C65+C66+C67</f>
        <v>#REF!</v>
      </c>
      <c r="D63" s="193">
        <v>131695</v>
      </c>
      <c r="E63" s="193">
        <v>0</v>
      </c>
      <c r="F63" s="193">
        <v>140034</v>
      </c>
      <c r="G63" s="193">
        <v>271729</v>
      </c>
      <c r="T63" s="141">
        <f t="shared" si="3"/>
        <v>271729</v>
      </c>
      <c r="U63" s="141">
        <f t="shared" si="4"/>
        <v>0</v>
      </c>
    </row>
    <row r="64" spans="1:21" x14ac:dyDescent="0.2">
      <c r="A64" s="119">
        <v>31</v>
      </c>
      <c r="B64" s="110" t="s">
        <v>13</v>
      </c>
      <c r="C64" s="109" t="e">
        <f>#REF!</f>
        <v>#REF!</v>
      </c>
      <c r="D64" s="194">
        <v>3500</v>
      </c>
      <c r="E64" s="194">
        <v>0</v>
      </c>
      <c r="F64" s="194">
        <v>0</v>
      </c>
      <c r="G64" s="194">
        <v>3500</v>
      </c>
      <c r="T64" s="141">
        <f t="shared" si="3"/>
        <v>3500</v>
      </c>
      <c r="U64" s="141">
        <f t="shared" si="4"/>
        <v>0</v>
      </c>
    </row>
    <row r="65" spans="1:21" x14ac:dyDescent="0.2">
      <c r="A65" s="107">
        <v>32</v>
      </c>
      <c r="B65" s="110" t="s">
        <v>21</v>
      </c>
      <c r="C65" s="109" t="e">
        <f>#REF!+#REF!+#REF!+#REF!+#REF!</f>
        <v>#REF!</v>
      </c>
      <c r="D65" s="194">
        <v>128195</v>
      </c>
      <c r="E65" s="194">
        <v>0</v>
      </c>
      <c r="F65" s="194">
        <v>140034</v>
      </c>
      <c r="G65" s="194">
        <v>268229</v>
      </c>
      <c r="T65" s="141">
        <f t="shared" si="3"/>
        <v>268229</v>
      </c>
      <c r="U65" s="141">
        <f t="shared" si="4"/>
        <v>0</v>
      </c>
    </row>
    <row r="66" spans="1:21" ht="28.5" x14ac:dyDescent="0.2">
      <c r="A66" s="107">
        <v>42</v>
      </c>
      <c r="B66" s="110" t="s">
        <v>47</v>
      </c>
      <c r="C66" s="109" t="e">
        <f>#REF!+#REF!+#REF!</f>
        <v>#REF!</v>
      </c>
      <c r="D66" s="194">
        <v>0</v>
      </c>
      <c r="E66" s="194">
        <v>0</v>
      </c>
      <c r="F66" s="194">
        <v>0</v>
      </c>
      <c r="G66" s="194">
        <v>0</v>
      </c>
      <c r="T66" s="141">
        <f t="shared" si="3"/>
        <v>0</v>
      </c>
      <c r="U66" s="141">
        <f t="shared" si="4"/>
        <v>0</v>
      </c>
    </row>
    <row r="67" spans="1:21" ht="28.5" x14ac:dyDescent="0.2">
      <c r="A67" s="107">
        <v>45</v>
      </c>
      <c r="B67" s="110" t="s">
        <v>49</v>
      </c>
      <c r="C67" s="109" t="e">
        <f>#REF!+#REF!</f>
        <v>#REF!</v>
      </c>
      <c r="D67" s="194">
        <v>0</v>
      </c>
      <c r="E67" s="194">
        <v>0</v>
      </c>
      <c r="F67" s="194">
        <v>0</v>
      </c>
      <c r="G67" s="194">
        <v>0</v>
      </c>
      <c r="T67" s="141">
        <f t="shared" si="3"/>
        <v>0</v>
      </c>
      <c r="U67" s="141">
        <f t="shared" si="4"/>
        <v>0</v>
      </c>
    </row>
    <row r="68" spans="1:21" ht="28.5" x14ac:dyDescent="0.2">
      <c r="A68" s="104">
        <v>71</v>
      </c>
      <c r="B68" s="111" t="s">
        <v>130</v>
      </c>
      <c r="C68" s="106" t="e">
        <f t="shared" ref="C68" si="5">C69</f>
        <v>#REF!</v>
      </c>
      <c r="D68" s="193">
        <v>0</v>
      </c>
      <c r="E68" s="193">
        <v>0</v>
      </c>
      <c r="F68" s="193">
        <v>0</v>
      </c>
      <c r="G68" s="193">
        <v>0</v>
      </c>
      <c r="T68" s="141">
        <f t="shared" si="3"/>
        <v>0</v>
      </c>
      <c r="U68" s="141">
        <f t="shared" si="4"/>
        <v>0</v>
      </c>
    </row>
    <row r="69" spans="1:21" ht="28.5" x14ac:dyDescent="0.2">
      <c r="A69" s="107">
        <v>42</v>
      </c>
      <c r="B69" s="110" t="s">
        <v>47</v>
      </c>
      <c r="C69" s="109" t="e">
        <f>#REF!</f>
        <v>#REF!</v>
      </c>
      <c r="D69" s="194">
        <v>0</v>
      </c>
      <c r="E69" s="194">
        <v>0</v>
      </c>
      <c r="F69" s="194">
        <v>0</v>
      </c>
      <c r="G69" s="194">
        <v>0</v>
      </c>
      <c r="T69" s="141">
        <f t="shared" si="3"/>
        <v>0</v>
      </c>
      <c r="U69" s="141">
        <f t="shared" ref="U69:U73" si="6">G69-T69</f>
        <v>0</v>
      </c>
    </row>
    <row r="70" spans="1:21" ht="42.75" x14ac:dyDescent="0.2">
      <c r="A70" s="101" t="s">
        <v>70</v>
      </c>
      <c r="B70" s="102" t="s">
        <v>134</v>
      </c>
      <c r="C70" s="103" t="e">
        <f t="shared" ref="C70" si="7">C71</f>
        <v>#REF!</v>
      </c>
      <c r="D70" s="192">
        <v>146318</v>
      </c>
      <c r="E70" s="192">
        <v>0</v>
      </c>
      <c r="F70" s="192">
        <v>30000</v>
      </c>
      <c r="G70" s="192">
        <v>176318</v>
      </c>
      <c r="T70" s="141">
        <f t="shared" si="3"/>
        <v>176318</v>
      </c>
      <c r="U70" s="141">
        <f t="shared" si="6"/>
        <v>0</v>
      </c>
    </row>
    <row r="71" spans="1:21" x14ac:dyDescent="0.2">
      <c r="A71" s="104">
        <v>11</v>
      </c>
      <c r="B71" s="111" t="s">
        <v>10</v>
      </c>
      <c r="C71" s="106" t="e">
        <f>C72+C73</f>
        <v>#REF!</v>
      </c>
      <c r="D71" s="193">
        <v>146318</v>
      </c>
      <c r="E71" s="193">
        <v>0</v>
      </c>
      <c r="F71" s="193">
        <v>30000</v>
      </c>
      <c r="G71" s="193">
        <v>176318</v>
      </c>
      <c r="T71" s="141">
        <f t="shared" si="3"/>
        <v>176318</v>
      </c>
      <c r="U71" s="141">
        <f t="shared" si="6"/>
        <v>0</v>
      </c>
    </row>
    <row r="72" spans="1:21" x14ac:dyDescent="0.2">
      <c r="A72" s="107">
        <v>32</v>
      </c>
      <c r="B72" s="110" t="s">
        <v>21</v>
      </c>
      <c r="C72" s="109" t="e">
        <f>#REF!+#REF!+#REF!</f>
        <v>#REF!</v>
      </c>
      <c r="D72" s="194">
        <v>145318</v>
      </c>
      <c r="E72" s="194">
        <v>0</v>
      </c>
      <c r="F72" s="194">
        <v>15000</v>
      </c>
      <c r="G72" s="194">
        <v>160318</v>
      </c>
      <c r="T72" s="141">
        <f t="shared" si="3"/>
        <v>160318</v>
      </c>
      <c r="U72" s="141">
        <f t="shared" si="6"/>
        <v>0</v>
      </c>
    </row>
    <row r="73" spans="1:21" ht="28.5" x14ac:dyDescent="0.2">
      <c r="A73" s="107">
        <v>42</v>
      </c>
      <c r="B73" s="110" t="s">
        <v>47</v>
      </c>
      <c r="C73" s="109" t="e">
        <f>#REF!+#REF!</f>
        <v>#REF!</v>
      </c>
      <c r="D73" s="194">
        <v>1000</v>
      </c>
      <c r="E73" s="194">
        <v>0</v>
      </c>
      <c r="F73" s="194">
        <v>15000</v>
      </c>
      <c r="G73" s="194">
        <v>16000</v>
      </c>
      <c r="T73" s="141">
        <f t="shared" si="3"/>
        <v>16000</v>
      </c>
      <c r="U73" s="141">
        <f t="shared" si="6"/>
        <v>0</v>
      </c>
    </row>
    <row r="74" spans="1:21" x14ac:dyDescent="0.2">
      <c r="C74" s="144"/>
      <c r="D74" s="144"/>
    </row>
    <row r="75" spans="1:21" ht="30" customHeight="1" x14ac:dyDescent="0.2">
      <c r="A75" s="186" t="s">
        <v>142</v>
      </c>
      <c r="B75" s="186"/>
      <c r="C75" s="186"/>
      <c r="D75" s="186"/>
      <c r="E75" s="186"/>
      <c r="F75" s="186"/>
      <c r="G75" s="186"/>
    </row>
  </sheetData>
  <mergeCells count="3">
    <mergeCell ref="A75:G75"/>
    <mergeCell ref="B2:F2"/>
    <mergeCell ref="B1:F1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rashoda-ekonom</vt:lpstr>
      <vt:lpstr>Račun prihoda i rashoda-izvori</vt:lpstr>
      <vt:lpstr>Račun rashoda-funkcija</vt:lpstr>
      <vt:lpstr>Račun financiranja-ekonomsk</vt:lpstr>
      <vt:lpstr>Račun financiranja-izvori</vt:lpstr>
      <vt:lpstr>Posebni dio</vt:lpstr>
      <vt:lpstr>' Račun prihoda i rashoda-ekonom'!Ispis_naslova</vt:lpstr>
      <vt:lpstr>'Posebni dio'!Ispis_naslova</vt:lpstr>
      <vt:lpstr>' Račun prihoda i rashoda-ekonom'!Podrucje_ispisa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Jasna Dimec</cp:lastModifiedBy>
  <cp:lastPrinted>2024-11-22T13:26:46Z</cp:lastPrinted>
  <dcterms:created xsi:type="dcterms:W3CDTF">2022-08-12T12:51:27Z</dcterms:created>
  <dcterms:modified xsi:type="dcterms:W3CDTF">2024-11-22T13:27:43Z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PRIMJER FP PRORAČUNSKOG KORISNIKA.xlsx</vt:lpwstr>
  </property>
</Properties>
</file>