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vin-file1\sluzbakontrolinga\03 PLANIRANJE\08 Plan 2023\16. TEHNIČKI REBALANS - PRERASPODJELA prosinac\SET UV\"/>
    </mc:Choice>
  </mc:AlternateContent>
  <bookViews>
    <workbookView xWindow="-15" yWindow="-15" windowWidth="11520" windowHeight="9705" tabRatio="643" activeTab="1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POSEBNI DIO" sheetId="7" r:id="rId6"/>
  </sheets>
  <definedNames>
    <definedName name="EURO" localSheetId="5">'POSEBNI DIO'!#REF!</definedName>
    <definedName name="_xlnm.Print_Titles" localSheetId="5">'POSEBNI DIO'!$3:$3</definedName>
    <definedName name="_xlnm.Print_Area" localSheetId="1">' Račun prihoda i rashoda'!$A$1:$O$106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5" i="7" l="1"/>
  <c r="D55" i="7"/>
  <c r="E495" i="7"/>
  <c r="D495" i="7"/>
  <c r="C4" i="7"/>
  <c r="D25" i="5"/>
  <c r="C25" i="5"/>
  <c r="B25" i="5"/>
  <c r="O42" i="3"/>
  <c r="O9" i="3" l="1"/>
  <c r="O8" i="3" s="1"/>
  <c r="H24" i="1" l="1"/>
  <c r="N42" i="3"/>
  <c r="K104" i="3"/>
  <c r="F227" i="7" l="1"/>
  <c r="F12" i="1" l="1"/>
  <c r="L41" i="3"/>
  <c r="L40" i="3"/>
  <c r="L39" i="3"/>
  <c r="L38" i="3"/>
  <c r="L37" i="3"/>
  <c r="L33" i="3"/>
  <c r="L30" i="3"/>
  <c r="L27" i="3"/>
  <c r="L26" i="3"/>
  <c r="L25" i="3"/>
  <c r="L16" i="3"/>
  <c r="L15" i="3"/>
  <c r="L14" i="3"/>
  <c r="L13" i="3"/>
  <c r="L12" i="3"/>
  <c r="L11" i="3"/>
  <c r="L103" i="3"/>
  <c r="L102" i="3"/>
  <c r="L101" i="3"/>
  <c r="L100" i="3"/>
  <c r="L99" i="3"/>
  <c r="L95" i="3"/>
  <c r="L93" i="3"/>
  <c r="L92" i="3"/>
  <c r="L91" i="3"/>
  <c r="L90" i="3"/>
  <c r="L88" i="3"/>
  <c r="L86" i="3"/>
  <c r="L85" i="3"/>
  <c r="L84" i="3"/>
  <c r="L83" i="3"/>
  <c r="L82" i="3"/>
  <c r="L81" i="3"/>
  <c r="L80" i="3"/>
  <c r="L79" i="3"/>
  <c r="L77" i="3"/>
  <c r="L74" i="3"/>
  <c r="L73" i="3"/>
  <c r="L71" i="3"/>
  <c r="L70" i="3"/>
  <c r="L67" i="3"/>
  <c r="L65" i="3"/>
  <c r="L64" i="3"/>
  <c r="L63" i="3"/>
  <c r="L61" i="3"/>
  <c r="L60" i="3"/>
  <c r="L59" i="3"/>
  <c r="L58" i="3"/>
  <c r="L55" i="3"/>
  <c r="L54" i="3"/>
  <c r="L52" i="3"/>
  <c r="L51" i="3"/>
  <c r="L50" i="3"/>
  <c r="L49" i="3"/>
  <c r="E230" i="7" l="1"/>
  <c r="E226" i="7"/>
  <c r="D226" i="7"/>
  <c r="C226" i="7"/>
  <c r="C224" i="7"/>
  <c r="F225" i="7"/>
  <c r="E224" i="7"/>
  <c r="D224" i="7"/>
  <c r="E223" i="7" l="1"/>
  <c r="D223" i="7"/>
  <c r="C223" i="7"/>
  <c r="C222" i="7" s="1"/>
  <c r="F226" i="7"/>
  <c r="F224" i="7"/>
  <c r="F223" i="7" l="1"/>
  <c r="B6" i="8"/>
  <c r="B5" i="8" s="1"/>
  <c r="B24" i="5"/>
  <c r="B23" i="5" s="1"/>
  <c r="B22" i="5"/>
  <c r="B21" i="5" s="1"/>
  <c r="B20" i="5"/>
  <c r="B15" i="5"/>
  <c r="B14" i="5"/>
  <c r="B11" i="5"/>
  <c r="B10" i="5"/>
  <c r="B9" i="5" s="1"/>
  <c r="B6" i="5"/>
  <c r="M104" i="3"/>
  <c r="M89" i="3"/>
  <c r="M78" i="3"/>
  <c r="M76" i="3"/>
  <c r="M72" i="3"/>
  <c r="M69" i="3"/>
  <c r="M56" i="3"/>
  <c r="M48" i="3"/>
  <c r="M42" i="3"/>
  <c r="M32" i="3"/>
  <c r="M31" i="3" s="1"/>
  <c r="M29" i="3"/>
  <c r="M24" i="3"/>
  <c r="M23" i="3"/>
  <c r="M22" i="3"/>
  <c r="M20" i="3"/>
  <c r="M19" i="3" s="1"/>
  <c r="M18" i="3"/>
  <c r="M10" i="3"/>
  <c r="M17" i="3" l="1"/>
  <c r="M9" i="3"/>
  <c r="M28" i="3"/>
  <c r="M47" i="3"/>
  <c r="M75" i="3"/>
  <c r="B13" i="5"/>
  <c r="B5" i="5" s="1"/>
  <c r="M21" i="3"/>
  <c r="M8" i="3" l="1"/>
  <c r="M34" i="3" s="1"/>
  <c r="M96" i="3"/>
  <c r="F503" i="7"/>
  <c r="E502" i="7" l="1"/>
  <c r="E501" i="7" s="1"/>
  <c r="D502" i="7"/>
  <c r="D501" i="7" s="1"/>
  <c r="E498" i="7"/>
  <c r="D498" i="7"/>
  <c r="E496" i="7"/>
  <c r="D496" i="7"/>
  <c r="E493" i="7"/>
  <c r="D493" i="7"/>
  <c r="E491" i="7"/>
  <c r="D491" i="7"/>
  <c r="E487" i="7"/>
  <c r="E486" i="7" s="1"/>
  <c r="D487" i="7"/>
  <c r="D486" i="7" s="1"/>
  <c r="E483" i="7"/>
  <c r="D483" i="7"/>
  <c r="E481" i="7"/>
  <c r="D481" i="7"/>
  <c r="E478" i="7"/>
  <c r="D478" i="7"/>
  <c r="E476" i="7"/>
  <c r="D476" i="7"/>
  <c r="E472" i="7"/>
  <c r="E471" i="7" s="1"/>
  <c r="D472" i="7"/>
  <c r="D471" i="7" s="1"/>
  <c r="E468" i="7"/>
  <c r="D468" i="7"/>
  <c r="E466" i="7"/>
  <c r="D466" i="7"/>
  <c r="E463" i="7"/>
  <c r="D463" i="7"/>
  <c r="E461" i="7"/>
  <c r="D461" i="7"/>
  <c r="E456" i="7"/>
  <c r="D456" i="7"/>
  <c r="E452" i="7"/>
  <c r="D452" i="7"/>
  <c r="E446" i="7"/>
  <c r="D446" i="7"/>
  <c r="E443" i="7"/>
  <c r="D443" i="7"/>
  <c r="E441" i="7"/>
  <c r="D441" i="7"/>
  <c r="E436" i="7"/>
  <c r="E435" i="7" s="1"/>
  <c r="E434" i="7" s="1"/>
  <c r="D436" i="7"/>
  <c r="D435" i="7" s="1"/>
  <c r="D434" i="7" s="1"/>
  <c r="E432" i="7"/>
  <c r="D432" i="7"/>
  <c r="E430" i="7"/>
  <c r="D430" i="7"/>
  <c r="E426" i="7"/>
  <c r="D426" i="7"/>
  <c r="E423" i="7"/>
  <c r="D423" i="7"/>
  <c r="E416" i="7"/>
  <c r="D416" i="7"/>
  <c r="E411" i="7"/>
  <c r="D411" i="7"/>
  <c r="E409" i="7"/>
  <c r="D409" i="7"/>
  <c r="E402" i="7"/>
  <c r="D402" i="7"/>
  <c r="E397" i="7"/>
  <c r="D397" i="7"/>
  <c r="E393" i="7"/>
  <c r="D393" i="7"/>
  <c r="E390" i="7"/>
  <c r="E389" i="7" s="1"/>
  <c r="D390" i="7"/>
  <c r="D389" i="7" s="1"/>
  <c r="E386" i="7"/>
  <c r="E385" i="7" s="1"/>
  <c r="D386" i="7"/>
  <c r="D385" i="7" s="1"/>
  <c r="E383" i="7"/>
  <c r="D383" i="7"/>
  <c r="E380" i="7"/>
  <c r="D380" i="7"/>
  <c r="E377" i="7"/>
  <c r="D377" i="7"/>
  <c r="E373" i="7"/>
  <c r="D373" i="7"/>
  <c r="E370" i="7"/>
  <c r="D370" i="7"/>
  <c r="E367" i="7"/>
  <c r="D367" i="7"/>
  <c r="E364" i="7"/>
  <c r="D364" i="7"/>
  <c r="E361" i="7"/>
  <c r="D361" i="7"/>
  <c r="E357" i="7"/>
  <c r="D357" i="7"/>
  <c r="E355" i="7"/>
  <c r="D355" i="7"/>
  <c r="E351" i="7"/>
  <c r="D351" i="7"/>
  <c r="E344" i="7"/>
  <c r="D344" i="7"/>
  <c r="E341" i="7"/>
  <c r="D341" i="7"/>
  <c r="E338" i="7"/>
  <c r="E337" i="7" s="1"/>
  <c r="D338" i="7"/>
  <c r="D337" i="7" s="1"/>
  <c r="E332" i="7"/>
  <c r="E331" i="7" s="1"/>
  <c r="D332" i="7"/>
  <c r="D331" i="7" s="1"/>
  <c r="E323" i="7"/>
  <c r="D323" i="7"/>
  <c r="E321" i="7"/>
  <c r="D321" i="7"/>
  <c r="E311" i="7"/>
  <c r="D311" i="7"/>
  <c r="E305" i="7"/>
  <c r="D305" i="7"/>
  <c r="E300" i="7"/>
  <c r="D300" i="7"/>
  <c r="E297" i="7"/>
  <c r="D297" i="7"/>
  <c r="E295" i="7"/>
  <c r="D295" i="7"/>
  <c r="E293" i="7"/>
  <c r="D293" i="7"/>
  <c r="E289" i="7"/>
  <c r="D289" i="7"/>
  <c r="E287" i="7"/>
  <c r="D287" i="7"/>
  <c r="E284" i="7"/>
  <c r="D284" i="7"/>
  <c r="E281" i="7"/>
  <c r="D281" i="7"/>
  <c r="E274" i="7"/>
  <c r="D274" i="7"/>
  <c r="E272" i="7"/>
  <c r="D272" i="7"/>
  <c r="E270" i="7"/>
  <c r="E269" i="7" s="1"/>
  <c r="D270" i="7"/>
  <c r="D269" i="7" s="1"/>
  <c r="E265" i="7"/>
  <c r="E264" i="7" s="1"/>
  <c r="D265" i="7"/>
  <c r="D264" i="7" s="1"/>
  <c r="E256" i="7"/>
  <c r="D256" i="7"/>
  <c r="E254" i="7"/>
  <c r="D254" i="7"/>
  <c r="E244" i="7"/>
  <c r="D244" i="7"/>
  <c r="E238" i="7"/>
  <c r="D238" i="7"/>
  <c r="E233" i="7"/>
  <c r="D233" i="7"/>
  <c r="E229" i="7"/>
  <c r="E228" i="7" s="1"/>
  <c r="E222" i="7" s="1"/>
  <c r="D229" i="7"/>
  <c r="D228" i="7" s="1"/>
  <c r="D222" i="7" s="1"/>
  <c r="E217" i="7"/>
  <c r="E216" i="7" s="1"/>
  <c r="D217" i="7"/>
  <c r="D216" i="7" s="1"/>
  <c r="E211" i="7"/>
  <c r="D211" i="7"/>
  <c r="E209" i="7"/>
  <c r="D209" i="7"/>
  <c r="E206" i="7"/>
  <c r="D206" i="7"/>
  <c r="E203" i="7"/>
  <c r="D203" i="7"/>
  <c r="E201" i="7"/>
  <c r="D201" i="7"/>
  <c r="E199" i="7"/>
  <c r="D199" i="7"/>
  <c r="E194" i="7"/>
  <c r="E193" i="7" s="1"/>
  <c r="D194" i="7"/>
  <c r="D193" i="7" s="1"/>
  <c r="E189" i="7"/>
  <c r="D189" i="7"/>
  <c r="E187" i="7"/>
  <c r="D187" i="7"/>
  <c r="E184" i="7"/>
  <c r="D184" i="7"/>
  <c r="E181" i="7"/>
  <c r="D181" i="7"/>
  <c r="E179" i="7"/>
  <c r="D179" i="7"/>
  <c r="E177" i="7"/>
  <c r="D177" i="7"/>
  <c r="E172" i="7"/>
  <c r="E171" i="7" s="1"/>
  <c r="D172" i="7"/>
  <c r="D171" i="7" s="1"/>
  <c r="E167" i="7"/>
  <c r="E166" i="7" s="1"/>
  <c r="D167" i="7"/>
  <c r="D166" i="7" s="1"/>
  <c r="E163" i="7"/>
  <c r="E162" i="7" s="1"/>
  <c r="D163" i="7"/>
  <c r="D162" i="7" s="1"/>
  <c r="E158" i="7"/>
  <c r="E157" i="7" s="1"/>
  <c r="D158" i="7"/>
  <c r="D157" i="7" s="1"/>
  <c r="E154" i="7"/>
  <c r="E153" i="7" s="1"/>
  <c r="D154" i="7"/>
  <c r="D153" i="7" s="1"/>
  <c r="E149" i="7"/>
  <c r="E148" i="7" s="1"/>
  <c r="D149" i="7"/>
  <c r="D148" i="7" s="1"/>
  <c r="E145" i="7"/>
  <c r="E144" i="7" s="1"/>
  <c r="D145" i="7"/>
  <c r="D144" i="7" s="1"/>
  <c r="E141" i="7"/>
  <c r="E140" i="7" s="1"/>
  <c r="D141" i="7"/>
  <c r="D140" i="7" s="1"/>
  <c r="E136" i="7"/>
  <c r="E135" i="7" s="1"/>
  <c r="D136" i="7"/>
  <c r="D135" i="7" s="1"/>
  <c r="E132" i="7"/>
  <c r="E131" i="7" s="1"/>
  <c r="D132" i="7"/>
  <c r="D131" i="7" s="1"/>
  <c r="E127" i="7"/>
  <c r="D127" i="7"/>
  <c r="E125" i="7"/>
  <c r="E124" i="7" s="1"/>
  <c r="D125" i="7"/>
  <c r="E122" i="7"/>
  <c r="D122" i="7"/>
  <c r="E120" i="7"/>
  <c r="D120" i="7"/>
  <c r="E116" i="7"/>
  <c r="E115" i="7" s="1"/>
  <c r="D116" i="7"/>
  <c r="D115" i="7" s="1"/>
  <c r="E112" i="7"/>
  <c r="E111" i="7" s="1"/>
  <c r="D112" i="7"/>
  <c r="D111" i="7" s="1"/>
  <c r="E107" i="7"/>
  <c r="D107" i="7"/>
  <c r="E105" i="7"/>
  <c r="D105" i="7"/>
  <c r="E102" i="7"/>
  <c r="D102" i="7"/>
  <c r="D101" i="7" s="1"/>
  <c r="E99" i="7"/>
  <c r="D99" i="7"/>
  <c r="E97" i="7"/>
  <c r="D97" i="7"/>
  <c r="E90" i="7"/>
  <c r="E89" i="7" s="1"/>
  <c r="E88" i="7" s="1"/>
  <c r="D90" i="7"/>
  <c r="D89" i="7" s="1"/>
  <c r="D88" i="7" s="1"/>
  <c r="E85" i="7"/>
  <c r="E84" i="7" s="1"/>
  <c r="E83" i="7" s="1"/>
  <c r="D85" i="7"/>
  <c r="D84" i="7" s="1"/>
  <c r="D83" i="7" s="1"/>
  <c r="E81" i="7"/>
  <c r="D81" i="7"/>
  <c r="E79" i="7"/>
  <c r="D79" i="7"/>
  <c r="E75" i="7"/>
  <c r="D75" i="7"/>
  <c r="E72" i="7"/>
  <c r="D72" i="7"/>
  <c r="E70" i="7"/>
  <c r="D70" i="7"/>
  <c r="E63" i="7"/>
  <c r="D63" i="7"/>
  <c r="E59" i="7"/>
  <c r="E58" i="7" s="1"/>
  <c r="D59" i="7"/>
  <c r="D58" i="7" s="1"/>
  <c r="E54" i="7"/>
  <c r="D54" i="7"/>
  <c r="E51" i="7"/>
  <c r="D51" i="7"/>
  <c r="E47" i="7"/>
  <c r="D47" i="7"/>
  <c r="E45" i="7"/>
  <c r="D45" i="7"/>
  <c r="E41" i="7"/>
  <c r="D41" i="7"/>
  <c r="E39" i="7"/>
  <c r="D39" i="7"/>
  <c r="E36" i="7"/>
  <c r="D36" i="7"/>
  <c r="E33" i="7"/>
  <c r="D33" i="7"/>
  <c r="E31" i="7"/>
  <c r="D31" i="7"/>
  <c r="E24" i="7"/>
  <c r="D24" i="7"/>
  <c r="E22" i="7"/>
  <c r="D22" i="7"/>
  <c r="E18" i="7"/>
  <c r="E17" i="7" s="1"/>
  <c r="D18" i="7"/>
  <c r="D17" i="7" s="1"/>
  <c r="E14" i="7"/>
  <c r="D14" i="7"/>
  <c r="E12" i="7"/>
  <c r="E11" i="7" s="1"/>
  <c r="D12" i="7"/>
  <c r="D11" i="7" s="1"/>
  <c r="F11" i="7" s="1"/>
  <c r="E9" i="7"/>
  <c r="E8" i="7" s="1"/>
  <c r="D9" i="7"/>
  <c r="D8" i="7" s="1"/>
  <c r="L42" i="3"/>
  <c r="E101" i="7" l="1"/>
  <c r="D124" i="7"/>
  <c r="D44" i="7"/>
  <c r="D43" i="7" s="1"/>
  <c r="D62" i="7"/>
  <c r="D286" i="7"/>
  <c r="D366" i="7"/>
  <c r="D379" i="7"/>
  <c r="D475" i="7"/>
  <c r="E205" i="7"/>
  <c r="E156" i="7"/>
  <c r="E147" i="7"/>
  <c r="E96" i="7"/>
  <c r="E139" i="7"/>
  <c r="D340" i="7"/>
  <c r="D147" i="7"/>
  <c r="E38" i="7"/>
  <c r="E44" i="7"/>
  <c r="E43" i="7" s="1"/>
  <c r="D183" i="7"/>
  <c r="E232" i="7"/>
  <c r="E429" i="7"/>
  <c r="E460" i="7"/>
  <c r="E465" i="7"/>
  <c r="D96" i="7"/>
  <c r="D156" i="7"/>
  <c r="E198" i="7"/>
  <c r="E340" i="7"/>
  <c r="D415" i="7"/>
  <c r="D429" i="7"/>
  <c r="D451" i="7"/>
  <c r="D21" i="7"/>
  <c r="D78" i="7"/>
  <c r="E286" i="7"/>
  <c r="E415" i="7"/>
  <c r="E440" i="7"/>
  <c r="D480" i="7"/>
  <c r="D474" i="7" s="1"/>
  <c r="E490" i="7"/>
  <c r="E62" i="7"/>
  <c r="E78" i="7"/>
  <c r="D176" i="7"/>
  <c r="D292" i="7"/>
  <c r="E379" i="7"/>
  <c r="D440" i="7"/>
  <c r="E475" i="7"/>
  <c r="E480" i="7"/>
  <c r="E7" i="7"/>
  <c r="E53" i="7"/>
  <c r="D119" i="7"/>
  <c r="E183" i="7"/>
  <c r="E292" i="7"/>
  <c r="E299" i="7"/>
  <c r="E354" i="7"/>
  <c r="E360" i="7"/>
  <c r="D392" i="7"/>
  <c r="D465" i="7"/>
  <c r="D38" i="7"/>
  <c r="E119" i="7"/>
  <c r="E176" i="7"/>
  <c r="D354" i="7"/>
  <c r="D360" i="7"/>
  <c r="E451" i="7"/>
  <c r="D460" i="7"/>
  <c r="D490" i="7"/>
  <c r="E392" i="7"/>
  <c r="E366" i="7"/>
  <c r="D299" i="7"/>
  <c r="D232" i="7"/>
  <c r="D231" i="7" s="1"/>
  <c r="D205" i="7"/>
  <c r="D198" i="7"/>
  <c r="D165" i="7"/>
  <c r="E21" i="7"/>
  <c r="E165" i="7"/>
  <c r="D53" i="7"/>
  <c r="D139" i="7"/>
  <c r="D61" i="7" l="1"/>
  <c r="E231" i="7"/>
  <c r="E197" i="7"/>
  <c r="D175" i="7"/>
  <c r="E95" i="7"/>
  <c r="E118" i="7"/>
  <c r="E20" i="7"/>
  <c r="E175" i="7"/>
  <c r="E174" i="7" s="1"/>
  <c r="D20" i="7"/>
  <c r="D95" i="7"/>
  <c r="D359" i="7"/>
  <c r="E138" i="7"/>
  <c r="D197" i="7"/>
  <c r="E359" i="7"/>
  <c r="E439" i="7"/>
  <c r="E438" i="7" s="1"/>
  <c r="E474" i="7"/>
  <c r="E459" i="7"/>
  <c r="D489" i="7"/>
  <c r="E489" i="7"/>
  <c r="E61" i="7"/>
  <c r="E388" i="7"/>
  <c r="D388" i="7"/>
  <c r="E291" i="7"/>
  <c r="D439" i="7"/>
  <c r="D438" i="7" s="1"/>
  <c r="D138" i="7"/>
  <c r="D291" i="7"/>
  <c r="D459" i="7"/>
  <c r="D7" i="7"/>
  <c r="D118" i="7"/>
  <c r="D174" i="7"/>
  <c r="J41" i="3"/>
  <c r="J40" i="3"/>
  <c r="J39" i="3"/>
  <c r="J38" i="3"/>
  <c r="J37" i="3"/>
  <c r="I104" i="3"/>
  <c r="I42" i="3"/>
  <c r="I89" i="3"/>
  <c r="I78" i="3"/>
  <c r="I76" i="3"/>
  <c r="I72" i="3"/>
  <c r="I69" i="3"/>
  <c r="I48" i="3"/>
  <c r="K62" i="3"/>
  <c r="L62" i="3" s="1"/>
  <c r="K53" i="3"/>
  <c r="L53" i="3" s="1"/>
  <c r="K87" i="3"/>
  <c r="L87" i="3" s="1"/>
  <c r="K68" i="3"/>
  <c r="L68" i="3" s="1"/>
  <c r="K66" i="3"/>
  <c r="L66" i="3" s="1"/>
  <c r="K94" i="3"/>
  <c r="L94" i="3" s="1"/>
  <c r="K57" i="3"/>
  <c r="L57" i="3" s="1"/>
  <c r="J103" i="3"/>
  <c r="J102" i="3"/>
  <c r="J101" i="3"/>
  <c r="J100" i="3"/>
  <c r="J99" i="3"/>
  <c r="H103" i="3"/>
  <c r="H102" i="3"/>
  <c r="H101" i="3"/>
  <c r="H100" i="3"/>
  <c r="H99" i="3"/>
  <c r="I57" i="3"/>
  <c r="I56" i="3" s="1"/>
  <c r="D6" i="7" l="1"/>
  <c r="E87" i="7"/>
  <c r="D221" i="7"/>
  <c r="E6" i="7"/>
  <c r="D458" i="7"/>
  <c r="D87" i="7"/>
  <c r="D5" i="7" s="1"/>
  <c r="E458" i="7"/>
  <c r="E221" i="7"/>
  <c r="I75" i="3"/>
  <c r="J42" i="3"/>
  <c r="I47" i="3"/>
  <c r="E5" i="7" l="1"/>
  <c r="D220" i="7"/>
  <c r="E220" i="7"/>
  <c r="D4" i="7"/>
  <c r="I96" i="3"/>
  <c r="K89" i="3"/>
  <c r="L89" i="3" s="1"/>
  <c r="K78" i="3"/>
  <c r="L78" i="3" s="1"/>
  <c r="K76" i="3"/>
  <c r="L76" i="3" s="1"/>
  <c r="K72" i="3"/>
  <c r="L72" i="3" s="1"/>
  <c r="K69" i="3"/>
  <c r="L69" i="3" s="1"/>
  <c r="K56" i="3"/>
  <c r="L56" i="3" s="1"/>
  <c r="K48" i="3"/>
  <c r="L48" i="3" s="1"/>
  <c r="K23" i="3"/>
  <c r="L23" i="3" s="1"/>
  <c r="K10" i="3"/>
  <c r="K42" i="3"/>
  <c r="L104" i="3"/>
  <c r="K32" i="3"/>
  <c r="K24" i="3"/>
  <c r="L24" i="3" s="1"/>
  <c r="K20" i="3"/>
  <c r="K29" i="3"/>
  <c r="K22" i="3"/>
  <c r="L22" i="3" s="1"/>
  <c r="K18" i="3"/>
  <c r="J11" i="3"/>
  <c r="I32" i="3"/>
  <c r="I31" i="3" s="1"/>
  <c r="I28" i="3"/>
  <c r="I24" i="3"/>
  <c r="I21" i="3"/>
  <c r="I19" i="3"/>
  <c r="I17" i="3"/>
  <c r="I9" i="3"/>
  <c r="E4" i="7" l="1"/>
  <c r="I8" i="3"/>
  <c r="I34" i="3" s="1"/>
  <c r="K17" i="3"/>
  <c r="L17" i="3" s="1"/>
  <c r="L18" i="3"/>
  <c r="K9" i="3"/>
  <c r="L10" i="3"/>
  <c r="K28" i="3"/>
  <c r="L28" i="3" s="1"/>
  <c r="L29" i="3"/>
  <c r="K19" i="3"/>
  <c r="L19" i="3" s="1"/>
  <c r="L20" i="3"/>
  <c r="K31" i="3"/>
  <c r="L31" i="3" s="1"/>
  <c r="L32" i="3"/>
  <c r="J104" i="3"/>
  <c r="K21" i="3"/>
  <c r="K47" i="3"/>
  <c r="L47" i="3" s="1"/>
  <c r="K75" i="3"/>
  <c r="L75" i="3" s="1"/>
  <c r="L9" i="3" l="1"/>
  <c r="K8" i="3"/>
  <c r="K34" i="3" s="1"/>
  <c r="L21" i="3"/>
  <c r="K96" i="3"/>
  <c r="L96" i="3" s="1"/>
  <c r="L34" i="3" l="1"/>
  <c r="L8" i="3"/>
  <c r="F13" i="7"/>
  <c r="J96" i="3" l="1"/>
  <c r="J95" i="3"/>
  <c r="J94" i="3"/>
  <c r="J93" i="3"/>
  <c r="J92" i="3"/>
  <c r="J91" i="3"/>
  <c r="J90" i="3"/>
  <c r="J89" i="3"/>
  <c r="J88" i="3"/>
  <c r="J87" i="3"/>
  <c r="J86" i="3"/>
  <c r="J85" i="3"/>
  <c r="J84" i="3"/>
  <c r="J83" i="3"/>
  <c r="J82" i="3"/>
  <c r="J81" i="3"/>
  <c r="J80" i="3"/>
  <c r="J79" i="3"/>
  <c r="J78" i="3"/>
  <c r="J77" i="3"/>
  <c r="J76" i="3"/>
  <c r="J75" i="3"/>
  <c r="J74" i="3"/>
  <c r="J73" i="3"/>
  <c r="J72" i="3"/>
  <c r="J71" i="3"/>
  <c r="J70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0" i="3"/>
  <c r="H10" i="3"/>
  <c r="H41" i="3" l="1"/>
  <c r="H40" i="3"/>
  <c r="H39" i="3"/>
  <c r="H38" i="3"/>
  <c r="H37" i="3"/>
  <c r="H33" i="3"/>
  <c r="H30" i="3"/>
  <c r="H29" i="3"/>
  <c r="H27" i="3"/>
  <c r="H23" i="3"/>
  <c r="H22" i="3"/>
  <c r="H14" i="3"/>
  <c r="H11" i="3"/>
  <c r="H95" i="3"/>
  <c r="H93" i="3"/>
  <c r="H92" i="3"/>
  <c r="H90" i="3"/>
  <c r="H88" i="3"/>
  <c r="H87" i="3"/>
  <c r="H86" i="3"/>
  <c r="H85" i="3"/>
  <c r="H84" i="3"/>
  <c r="H83" i="3"/>
  <c r="H82" i="3"/>
  <c r="H77" i="3"/>
  <c r="H74" i="3"/>
  <c r="H73" i="3"/>
  <c r="H71" i="3"/>
  <c r="H70" i="3"/>
  <c r="H68" i="3"/>
  <c r="H67" i="3"/>
  <c r="H66" i="3"/>
  <c r="H65" i="3"/>
  <c r="H64" i="3"/>
  <c r="H63" i="3"/>
  <c r="H62" i="3"/>
  <c r="H61" i="3"/>
  <c r="H60" i="3"/>
  <c r="H55" i="3"/>
  <c r="H54" i="3"/>
  <c r="H53" i="3"/>
  <c r="H52" i="3"/>
  <c r="H51" i="3"/>
  <c r="H50" i="3"/>
  <c r="H49" i="3"/>
  <c r="E9" i="3" l="1"/>
  <c r="F100" i="3"/>
  <c r="F101" i="3"/>
  <c r="F102" i="3"/>
  <c r="F103" i="3"/>
  <c r="F99" i="3"/>
  <c r="F49" i="3"/>
  <c r="F50" i="3"/>
  <c r="F51" i="3"/>
  <c r="F52" i="3"/>
  <c r="F53" i="3"/>
  <c r="F54" i="3"/>
  <c r="F55" i="3"/>
  <c r="F60" i="3"/>
  <c r="F61" i="3"/>
  <c r="F62" i="3"/>
  <c r="F63" i="3"/>
  <c r="F64" i="3"/>
  <c r="F65" i="3"/>
  <c r="F66" i="3"/>
  <c r="F67" i="3"/>
  <c r="F68" i="3"/>
  <c r="F70" i="3"/>
  <c r="F71" i="3"/>
  <c r="F73" i="3"/>
  <c r="F74" i="3"/>
  <c r="F77" i="3"/>
  <c r="F82" i="3"/>
  <c r="F83" i="3"/>
  <c r="F84" i="3"/>
  <c r="F85" i="3"/>
  <c r="F86" i="3"/>
  <c r="F87" i="3"/>
  <c r="F88" i="3"/>
  <c r="F90" i="3"/>
  <c r="F92" i="3"/>
  <c r="F93" i="3"/>
  <c r="F95" i="3"/>
  <c r="E104" i="3"/>
  <c r="F41" i="3"/>
  <c r="F40" i="3"/>
  <c r="F39" i="3"/>
  <c r="F38" i="3"/>
  <c r="F37" i="3"/>
  <c r="F33" i="3"/>
  <c r="F30" i="3"/>
  <c r="F29" i="3"/>
  <c r="F27" i="3"/>
  <c r="F23" i="3"/>
  <c r="F22" i="3"/>
  <c r="F14" i="3"/>
  <c r="F11" i="3"/>
  <c r="F10" i="3"/>
  <c r="E89" i="3" l="1"/>
  <c r="E78" i="3"/>
  <c r="E76" i="3"/>
  <c r="E72" i="3"/>
  <c r="E69" i="3"/>
  <c r="E56" i="3"/>
  <c r="E48" i="3"/>
  <c r="E42" i="3"/>
  <c r="E32" i="3"/>
  <c r="E28" i="3"/>
  <c r="E24" i="3"/>
  <c r="E21" i="3"/>
  <c r="E19" i="3"/>
  <c r="E17" i="3"/>
  <c r="G104" i="3"/>
  <c r="E8" i="3" l="1"/>
  <c r="F104" i="3"/>
  <c r="H104" i="3"/>
  <c r="E31" i="3"/>
  <c r="E34" i="3" s="1"/>
  <c r="E75" i="3"/>
  <c r="E47" i="3"/>
  <c r="G42" i="3"/>
  <c r="G28" i="3"/>
  <c r="H28" i="3" s="1"/>
  <c r="G20" i="3"/>
  <c r="G18" i="3"/>
  <c r="G91" i="3"/>
  <c r="G81" i="3"/>
  <c r="G59" i="3"/>
  <c r="F28" i="3" l="1"/>
  <c r="F91" i="3"/>
  <c r="H91" i="3"/>
  <c r="F42" i="3"/>
  <c r="H42" i="3"/>
  <c r="F18" i="3"/>
  <c r="H18" i="3"/>
  <c r="F59" i="3"/>
  <c r="H59" i="3"/>
  <c r="F20" i="3"/>
  <c r="H20" i="3"/>
  <c r="F81" i="3"/>
  <c r="H81" i="3"/>
  <c r="E96" i="3"/>
  <c r="G16" i="3"/>
  <c r="G15" i="3"/>
  <c r="G25" i="3"/>
  <c r="G13" i="3"/>
  <c r="G12" i="3"/>
  <c r="G26" i="3"/>
  <c r="F26" i="3" l="1"/>
  <c r="H26" i="3"/>
  <c r="F15" i="3"/>
  <c r="H15" i="3"/>
  <c r="F12" i="3"/>
  <c r="H12" i="3"/>
  <c r="F16" i="3"/>
  <c r="H16" i="3"/>
  <c r="F13" i="3"/>
  <c r="H13" i="3"/>
  <c r="F25" i="3"/>
  <c r="H25" i="3"/>
  <c r="F500" i="7"/>
  <c r="F499" i="7"/>
  <c r="F497" i="7"/>
  <c r="F494" i="7"/>
  <c r="F492" i="7"/>
  <c r="F488" i="7"/>
  <c r="F485" i="7"/>
  <c r="F484" i="7"/>
  <c r="F482" i="7"/>
  <c r="F479" i="7"/>
  <c r="F477" i="7"/>
  <c r="F473" i="7"/>
  <c r="F470" i="7"/>
  <c r="F469" i="7"/>
  <c r="F467" i="7"/>
  <c r="F464" i="7"/>
  <c r="F462" i="7"/>
  <c r="F457" i="7"/>
  <c r="F455" i="7"/>
  <c r="F454" i="7"/>
  <c r="F453" i="7"/>
  <c r="F450" i="7"/>
  <c r="F449" i="7"/>
  <c r="F448" i="7"/>
  <c r="F447" i="7"/>
  <c r="F444" i="7"/>
  <c r="F443" i="7"/>
  <c r="F442" i="7"/>
  <c r="F437" i="7"/>
  <c r="F433" i="7"/>
  <c r="F431" i="7"/>
  <c r="F428" i="7"/>
  <c r="F427" i="7"/>
  <c r="F425" i="7"/>
  <c r="F424" i="7"/>
  <c r="F422" i="7"/>
  <c r="F421" i="7"/>
  <c r="F420" i="7"/>
  <c r="F419" i="7"/>
  <c r="F418" i="7"/>
  <c r="F417" i="7"/>
  <c r="F414" i="7"/>
  <c r="F413" i="7"/>
  <c r="F412" i="7"/>
  <c r="F410" i="7"/>
  <c r="F408" i="7"/>
  <c r="F407" i="7"/>
  <c r="F406" i="7"/>
  <c r="F405" i="7"/>
  <c r="F404" i="7"/>
  <c r="F403" i="7"/>
  <c r="F401" i="7"/>
  <c r="F400" i="7"/>
  <c r="F399" i="7"/>
  <c r="F398" i="7"/>
  <c r="F396" i="7"/>
  <c r="F395" i="7"/>
  <c r="F394" i="7"/>
  <c r="F391" i="7"/>
  <c r="F387" i="7"/>
  <c r="F384" i="7"/>
  <c r="F382" i="7"/>
  <c r="F381" i="7"/>
  <c r="F378" i="7"/>
  <c r="F376" i="7"/>
  <c r="F375" i="7"/>
  <c r="F374" i="7"/>
  <c r="F372" i="7"/>
  <c r="F371" i="7"/>
  <c r="F369" i="7"/>
  <c r="F368" i="7"/>
  <c r="F365" i="7"/>
  <c r="F363" i="7"/>
  <c r="F362" i="7"/>
  <c r="F358" i="7"/>
  <c r="F356" i="7"/>
  <c r="F353" i="7"/>
  <c r="F352" i="7"/>
  <c r="F350" i="7"/>
  <c r="F349" i="7"/>
  <c r="F348" i="7"/>
  <c r="F347" i="7"/>
  <c r="F346" i="7"/>
  <c r="F345" i="7"/>
  <c r="F343" i="7"/>
  <c r="F342" i="7"/>
  <c r="F339" i="7"/>
  <c r="F336" i="7"/>
  <c r="F335" i="7"/>
  <c r="F334" i="7"/>
  <c r="F333" i="7"/>
  <c r="F330" i="7"/>
  <c r="F329" i="7"/>
  <c r="F328" i="7"/>
  <c r="F327" i="7"/>
  <c r="F326" i="7"/>
  <c r="F325" i="7"/>
  <c r="F324" i="7"/>
  <c r="F322" i="7"/>
  <c r="F320" i="7"/>
  <c r="F319" i="7"/>
  <c r="F318" i="7"/>
  <c r="F317" i="7"/>
  <c r="F316" i="7"/>
  <c r="F315" i="7"/>
  <c r="F314" i="7"/>
  <c r="F313" i="7"/>
  <c r="F312" i="7"/>
  <c r="F310" i="7"/>
  <c r="F309" i="7"/>
  <c r="F308" i="7"/>
  <c r="F307" i="7"/>
  <c r="F306" i="7"/>
  <c r="F304" i="7"/>
  <c r="F303" i="7"/>
  <c r="F302" i="7"/>
  <c r="F301" i="7"/>
  <c r="F298" i="7"/>
  <c r="F296" i="7"/>
  <c r="F294" i="7"/>
  <c r="F290" i="7"/>
  <c r="F288" i="7"/>
  <c r="F285" i="7"/>
  <c r="F283" i="7"/>
  <c r="F282" i="7"/>
  <c r="F280" i="7"/>
  <c r="F279" i="7"/>
  <c r="F278" i="7"/>
  <c r="F277" i="7"/>
  <c r="F276" i="7"/>
  <c r="F275" i="7"/>
  <c r="F273" i="7"/>
  <c r="F271" i="7"/>
  <c r="F268" i="7"/>
  <c r="F267" i="7"/>
  <c r="F266" i="7"/>
  <c r="F263" i="7"/>
  <c r="F262" i="7"/>
  <c r="F261" i="7"/>
  <c r="F260" i="7"/>
  <c r="F259" i="7"/>
  <c r="F258" i="7"/>
  <c r="F257" i="7"/>
  <c r="F255" i="7"/>
  <c r="F253" i="7"/>
  <c r="F252" i="7"/>
  <c r="F251" i="7"/>
  <c r="F250" i="7"/>
  <c r="F249" i="7"/>
  <c r="F248" i="7"/>
  <c r="F247" i="7"/>
  <c r="F246" i="7"/>
  <c r="F245" i="7"/>
  <c r="F243" i="7"/>
  <c r="F242" i="7"/>
  <c r="F241" i="7"/>
  <c r="F240" i="7"/>
  <c r="F239" i="7"/>
  <c r="F237" i="7"/>
  <c r="F236" i="7"/>
  <c r="F235" i="7"/>
  <c r="F234" i="7"/>
  <c r="F230" i="7"/>
  <c r="F219" i="7"/>
  <c r="F218" i="7"/>
  <c r="F215" i="7"/>
  <c r="F214" i="7"/>
  <c r="F213" i="7"/>
  <c r="F212" i="7"/>
  <c r="F210" i="7"/>
  <c r="F208" i="7"/>
  <c r="F207" i="7"/>
  <c r="F204" i="7"/>
  <c r="F202" i="7"/>
  <c r="F200" i="7"/>
  <c r="F196" i="7"/>
  <c r="F195" i="7"/>
  <c r="F192" i="7"/>
  <c r="F191" i="7"/>
  <c r="F190" i="7"/>
  <c r="F188" i="7"/>
  <c r="F186" i="7"/>
  <c r="F185" i="7"/>
  <c r="F182" i="7"/>
  <c r="F180" i="7"/>
  <c r="F178" i="7"/>
  <c r="F173" i="7"/>
  <c r="F170" i="7"/>
  <c r="F169" i="7"/>
  <c r="F168" i="7"/>
  <c r="F164" i="7"/>
  <c r="F161" i="7"/>
  <c r="F160" i="7"/>
  <c r="F159" i="7"/>
  <c r="F155" i="7"/>
  <c r="F152" i="7"/>
  <c r="F151" i="7"/>
  <c r="F150" i="7"/>
  <c r="F146" i="7"/>
  <c r="F143" i="7"/>
  <c r="F142" i="7"/>
  <c r="F137" i="7"/>
  <c r="F134" i="7"/>
  <c r="F133" i="7"/>
  <c r="F130" i="7"/>
  <c r="F129" i="7"/>
  <c r="F128" i="7"/>
  <c r="F126" i="7"/>
  <c r="F123" i="7"/>
  <c r="F121" i="7"/>
  <c r="F117" i="7"/>
  <c r="F114" i="7"/>
  <c r="F113" i="7"/>
  <c r="F110" i="7"/>
  <c r="F109" i="7"/>
  <c r="F108" i="7"/>
  <c r="F106" i="7"/>
  <c r="F104" i="7"/>
  <c r="F103" i="7"/>
  <c r="F100" i="7"/>
  <c r="F98" i="7"/>
  <c r="F94" i="7"/>
  <c r="F93" i="7"/>
  <c r="F92" i="7"/>
  <c r="F91" i="7"/>
  <c r="F86" i="7"/>
  <c r="F82" i="7"/>
  <c r="F80" i="7"/>
  <c r="F77" i="7"/>
  <c r="F76" i="7"/>
  <c r="F74" i="7"/>
  <c r="F73" i="7"/>
  <c r="F71" i="7"/>
  <c r="F69" i="7"/>
  <c r="F68" i="7"/>
  <c r="F67" i="7"/>
  <c r="F66" i="7"/>
  <c r="F65" i="7"/>
  <c r="F64" i="7"/>
  <c r="F60" i="7"/>
  <c r="F57" i="7"/>
  <c r="F56" i="7"/>
  <c r="F52" i="7"/>
  <c r="F50" i="7"/>
  <c r="F49" i="7"/>
  <c r="F48" i="7"/>
  <c r="F46" i="7"/>
  <c r="F42" i="7"/>
  <c r="F40" i="7"/>
  <c r="F37" i="7"/>
  <c r="F35" i="7"/>
  <c r="F34" i="7"/>
  <c r="F32" i="7"/>
  <c r="F30" i="7"/>
  <c r="F29" i="7"/>
  <c r="F28" i="7"/>
  <c r="F27" i="7"/>
  <c r="F26" i="7"/>
  <c r="F25" i="7"/>
  <c r="F23" i="7"/>
  <c r="F19" i="7"/>
  <c r="F16" i="7"/>
  <c r="F15" i="7"/>
  <c r="F10" i="7"/>
  <c r="F176" i="7" l="1"/>
  <c r="F501" i="7"/>
  <c r="F502" i="7"/>
  <c r="F119" i="7"/>
  <c r="F209" i="7"/>
  <c r="F456" i="7"/>
  <c r="F463" i="7"/>
  <c r="F105" i="7"/>
  <c r="F393" i="7"/>
  <c r="F344" i="7"/>
  <c r="F22" i="7"/>
  <c r="F59" i="7"/>
  <c r="F90" i="7"/>
  <c r="F97" i="7"/>
  <c r="F272" i="7"/>
  <c r="F112" i="7"/>
  <c r="F181" i="7"/>
  <c r="F184" i="7"/>
  <c r="F238" i="7"/>
  <c r="F265" i="7"/>
  <c r="F297" i="7"/>
  <c r="F361" i="7"/>
  <c r="F72" i="7"/>
  <c r="F47" i="7"/>
  <c r="F111" i="7"/>
  <c r="F233" i="7"/>
  <c r="F377" i="7"/>
  <c r="F386" i="7"/>
  <c r="F478" i="7"/>
  <c r="F107" i="7"/>
  <c r="F172" i="7"/>
  <c r="F264" i="7"/>
  <c r="F472" i="7"/>
  <c r="F8" i="7"/>
  <c r="F33" i="7"/>
  <c r="F36" i="7"/>
  <c r="F70" i="7"/>
  <c r="F127" i="7"/>
  <c r="F141" i="7"/>
  <c r="F385" i="7"/>
  <c r="F390" i="7"/>
  <c r="F409" i="7"/>
  <c r="F411" i="7"/>
  <c r="F435" i="7"/>
  <c r="F441" i="7"/>
  <c r="F471" i="7"/>
  <c r="F203" i="7"/>
  <c r="F51" i="7"/>
  <c r="F55" i="7"/>
  <c r="F351" i="7"/>
  <c r="F487" i="7"/>
  <c r="F496" i="7"/>
  <c r="F486" i="7"/>
  <c r="F193" i="7"/>
  <c r="F9" i="7"/>
  <c r="F39" i="7"/>
  <c r="F45" i="7"/>
  <c r="F75" i="7"/>
  <c r="F79" i="7"/>
  <c r="F78" i="7"/>
  <c r="F96" i="7"/>
  <c r="F102" i="7"/>
  <c r="F116" i="7"/>
  <c r="F140" i="7"/>
  <c r="F163" i="7"/>
  <c r="F167" i="7"/>
  <c r="F171" i="7"/>
  <c r="F189" i="7"/>
  <c r="F281" i="7"/>
  <c r="F341" i="7"/>
  <c r="F355" i="7"/>
  <c r="F481" i="7"/>
  <c r="F498" i="7"/>
  <c r="F38" i="7"/>
  <c r="F58" i="7"/>
  <c r="F85" i="7"/>
  <c r="F132" i="7"/>
  <c r="F145" i="7"/>
  <c r="F162" i="7"/>
  <c r="F256" i="7"/>
  <c r="F270" i="7"/>
  <c r="F284" i="7"/>
  <c r="F321" i="7"/>
  <c r="F423" i="7"/>
  <c r="F476" i="7"/>
  <c r="F14" i="7"/>
  <c r="F18" i="7"/>
  <c r="F31" i="7"/>
  <c r="F63" i="7"/>
  <c r="F99" i="7"/>
  <c r="F122" i="7"/>
  <c r="F131" i="7"/>
  <c r="F194" i="7"/>
  <c r="F199" i="7"/>
  <c r="F201" i="7"/>
  <c r="F254" i="7"/>
  <c r="F269" i="7"/>
  <c r="F287" i="7"/>
  <c r="F323" i="7"/>
  <c r="F338" i="7"/>
  <c r="F373" i="7"/>
  <c r="F402" i="7"/>
  <c r="F426" i="7"/>
  <c r="F149" i="7"/>
  <c r="F187" i="7"/>
  <c r="F289" i="7"/>
  <c r="F357" i="7"/>
  <c r="F452" i="7"/>
  <c r="F466" i="7"/>
  <c r="F81" i="7"/>
  <c r="F115" i="7"/>
  <c r="F135" i="7"/>
  <c r="F216" i="7"/>
  <c r="F340" i="7"/>
  <c r="F397" i="7"/>
  <c r="F468" i="7"/>
  <c r="F24" i="7"/>
  <c r="F41" i="7"/>
  <c r="F125" i="7"/>
  <c r="F154" i="7"/>
  <c r="F177" i="7"/>
  <c r="F179" i="7"/>
  <c r="F211" i="7"/>
  <c r="F295" i="7"/>
  <c r="F337" i="7"/>
  <c r="F380" i="7"/>
  <c r="F430" i="7"/>
  <c r="F434" i="7"/>
  <c r="F461" i="7"/>
  <c r="F153" i="7"/>
  <c r="F157" i="7"/>
  <c r="F293" i="7"/>
  <c r="F300" i="7"/>
  <c r="F311" i="7"/>
  <c r="F364" i="7"/>
  <c r="F432" i="7"/>
  <c r="F120" i="7"/>
  <c r="F136" i="7"/>
  <c r="F158" i="7"/>
  <c r="F206" i="7"/>
  <c r="F229" i="7"/>
  <c r="F332" i="7"/>
  <c r="F367" i="7"/>
  <c r="F383" i="7"/>
  <c r="F483" i="7"/>
  <c r="F491" i="7"/>
  <c r="F217" i="7"/>
  <c r="F228" i="7"/>
  <c r="F222" i="7" s="1"/>
  <c r="F244" i="7"/>
  <c r="F274" i="7"/>
  <c r="F305" i="7"/>
  <c r="F331" i="7"/>
  <c r="F370" i="7"/>
  <c r="F416" i="7"/>
  <c r="F436" i="7"/>
  <c r="F446" i="7"/>
  <c r="F493" i="7"/>
  <c r="F205" i="7" l="1"/>
  <c r="F440" i="7"/>
  <c r="F392" i="7"/>
  <c r="F175" i="7"/>
  <c r="F475" i="7"/>
  <c r="F17" i="7"/>
  <c r="F366" i="7"/>
  <c r="F451" i="7"/>
  <c r="F474" i="7"/>
  <c r="F379" i="7"/>
  <c r="F124" i="7"/>
  <c r="F101" i="7"/>
  <c r="F156" i="7"/>
  <c r="F415" i="7"/>
  <c r="F20" i="7"/>
  <c r="F89" i="7"/>
  <c r="F480" i="7"/>
  <c r="F144" i="7"/>
  <c r="F354" i="7"/>
  <c r="F54" i="7"/>
  <c r="F53" i="7"/>
  <c r="F360" i="7"/>
  <c r="F232" i="7"/>
  <c r="F299" i="7"/>
  <c r="F118" i="7"/>
  <c r="F21" i="7"/>
  <c r="F495" i="7"/>
  <c r="F429" i="7"/>
  <c r="F84" i="7"/>
  <c r="F83" i="7"/>
  <c r="F490" i="7"/>
  <c r="F183" i="7"/>
  <c r="F292" i="7"/>
  <c r="F166" i="7"/>
  <c r="F198" i="7"/>
  <c r="F44" i="7"/>
  <c r="F43" i="7"/>
  <c r="F460" i="7"/>
  <c r="F139" i="7"/>
  <c r="F62" i="7"/>
  <c r="F389" i="7"/>
  <c r="F465" i="7"/>
  <c r="F286" i="7"/>
  <c r="F148" i="7"/>
  <c r="F147" i="7"/>
  <c r="F12" i="7" l="1"/>
  <c r="F438" i="7"/>
  <c r="F439" i="7"/>
  <c r="F388" i="7"/>
  <c r="F489" i="7"/>
  <c r="F174" i="7"/>
  <c r="F7" i="7"/>
  <c r="F197" i="7"/>
  <c r="F165" i="7"/>
  <c r="F458" i="7"/>
  <c r="F61" i="7"/>
  <c r="F88" i="7"/>
  <c r="F221" i="7"/>
  <c r="F95" i="7"/>
  <c r="F138" i="7"/>
  <c r="F291" i="7"/>
  <c r="F459" i="7"/>
  <c r="F359" i="7"/>
  <c r="F231" i="7"/>
  <c r="F87" i="7" l="1"/>
  <c r="F6" i="7"/>
  <c r="F220" i="7" l="1"/>
  <c r="F4" i="7"/>
  <c r="F5" i="7"/>
  <c r="G79" i="3" l="1"/>
  <c r="G57" i="3"/>
  <c r="G80" i="3"/>
  <c r="G58" i="3"/>
  <c r="G94" i="3"/>
  <c r="F58" i="3" l="1"/>
  <c r="H58" i="3"/>
  <c r="F80" i="3"/>
  <c r="H80" i="3"/>
  <c r="F57" i="3"/>
  <c r="H57" i="3"/>
  <c r="F94" i="3"/>
  <c r="H94" i="3"/>
  <c r="F79" i="3"/>
  <c r="H79" i="3"/>
  <c r="O89" i="3"/>
  <c r="N89" i="3"/>
  <c r="O78" i="3"/>
  <c r="N78" i="3"/>
  <c r="O76" i="3"/>
  <c r="N76" i="3"/>
  <c r="O72" i="3"/>
  <c r="N72" i="3"/>
  <c r="O69" i="3"/>
  <c r="N69" i="3"/>
  <c r="O56" i="3"/>
  <c r="N56" i="3"/>
  <c r="O48" i="3"/>
  <c r="N48" i="3"/>
  <c r="G89" i="3"/>
  <c r="G78" i="3"/>
  <c r="G76" i="3"/>
  <c r="G72" i="3"/>
  <c r="G69" i="3"/>
  <c r="G56" i="3"/>
  <c r="G48" i="3"/>
  <c r="F56" i="3" l="1"/>
  <c r="H56" i="3"/>
  <c r="F72" i="3"/>
  <c r="H72" i="3"/>
  <c r="F48" i="3"/>
  <c r="H48" i="3"/>
  <c r="F76" i="3"/>
  <c r="H76" i="3"/>
  <c r="F78" i="3"/>
  <c r="H78" i="3"/>
  <c r="F69" i="3"/>
  <c r="H69" i="3"/>
  <c r="F89" i="3"/>
  <c r="H89" i="3"/>
  <c r="N75" i="3"/>
  <c r="O75" i="3"/>
  <c r="N47" i="3"/>
  <c r="O47" i="3"/>
  <c r="D6" i="8"/>
  <c r="D5" i="8" s="1"/>
  <c r="C6" i="8"/>
  <c r="C5" i="8" s="1"/>
  <c r="D23" i="5"/>
  <c r="C23" i="5"/>
  <c r="D21" i="5"/>
  <c r="C21" i="5"/>
  <c r="D13" i="5"/>
  <c r="C13" i="5"/>
  <c r="D11" i="5"/>
  <c r="C11" i="5"/>
  <c r="D9" i="5"/>
  <c r="C9" i="5"/>
  <c r="D6" i="5"/>
  <c r="C6" i="5"/>
  <c r="O96" i="3" l="1"/>
  <c r="C5" i="5"/>
  <c r="N96" i="3"/>
  <c r="D5" i="5"/>
  <c r="N104" i="3" l="1"/>
  <c r="O104" i="3"/>
  <c r="G47" i="3"/>
  <c r="G75" i="3"/>
  <c r="F75" i="3" l="1"/>
  <c r="H75" i="3"/>
  <c r="F47" i="3"/>
  <c r="H47" i="3"/>
  <c r="G96" i="3"/>
  <c r="O19" i="3"/>
  <c r="N19" i="3"/>
  <c r="G19" i="3"/>
  <c r="O17" i="3"/>
  <c r="N17" i="3"/>
  <c r="G17" i="3"/>
  <c r="O32" i="3"/>
  <c r="O31" i="3" s="1"/>
  <c r="N32" i="3"/>
  <c r="N31" i="3" s="1"/>
  <c r="G32" i="3"/>
  <c r="H32" i="3" s="1"/>
  <c r="O28" i="3"/>
  <c r="N28" i="3"/>
  <c r="O24" i="3"/>
  <c r="N24" i="3"/>
  <c r="G24" i="3"/>
  <c r="O21" i="3"/>
  <c r="N21" i="3"/>
  <c r="G21" i="3"/>
  <c r="N9" i="3"/>
  <c r="G9" i="3"/>
  <c r="H14" i="1"/>
  <c r="G14" i="1"/>
  <c r="F14" i="1"/>
  <c r="H11" i="1"/>
  <c r="G11" i="1"/>
  <c r="F11" i="1"/>
  <c r="G8" i="3" l="1"/>
  <c r="F24" i="3"/>
  <c r="H24" i="3"/>
  <c r="F17" i="3"/>
  <c r="H17" i="3"/>
  <c r="F21" i="3"/>
  <c r="H21" i="3"/>
  <c r="F8" i="3"/>
  <c r="F19" i="3"/>
  <c r="H19" i="3"/>
  <c r="F96" i="3"/>
  <c r="H96" i="3"/>
  <c r="G31" i="3"/>
  <c r="G34" i="3" s="1"/>
  <c r="F32" i="3"/>
  <c r="F9" i="3"/>
  <c r="G15" i="1"/>
  <c r="H15" i="1"/>
  <c r="O34" i="3"/>
  <c r="N8" i="3"/>
  <c r="N34" i="3" s="1"/>
  <c r="F15" i="1"/>
  <c r="F31" i="3" l="1"/>
  <c r="H31" i="3"/>
  <c r="G24" i="1"/>
  <c r="F34" i="3" l="1"/>
  <c r="H34" i="3"/>
  <c r="F24" i="1"/>
  <c r="H8" i="3"/>
  <c r="J8" i="3"/>
  <c r="H9" i="3"/>
  <c r="J9" i="3"/>
</calcChain>
</file>

<file path=xl/sharedStrings.xml><?xml version="1.0" encoding="utf-8"?>
<sst xmlns="http://schemas.openxmlformats.org/spreadsheetml/2006/main" count="728" uniqueCount="214">
  <si>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</si>
  <si>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</si>
  <si>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</si>
  <si>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</si>
  <si>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</si>
  <si>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</si>
  <si>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</si>
  <si>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PRIMICI OD FINANCIJSKE IMOVINE I ZADUŽIVANJA</t>
  </si>
  <si>
    <t>IZDACI ZA FINANCIJSKU IMOVINU I OTPLATE ZAJMOVA</t>
  </si>
  <si>
    <t>NETO FINANCIRANJE</t>
  </si>
  <si>
    <t>VIŠAK / MANJAK + NETO FINANCIRANJE</t>
  </si>
  <si>
    <t>Naziv prihoda</t>
  </si>
  <si>
    <t>Razred</t>
  </si>
  <si>
    <t>Skupina</t>
  </si>
  <si>
    <t>Izvor</t>
  </si>
  <si>
    <t>Prihodi poslovanja</t>
  </si>
  <si>
    <t>Opći prihodi i primici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</si>
  <si>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</si>
  <si>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</si>
  <si>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</si>
  <si>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</si>
  <si>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</si>
  <si>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BROJČANA OZNAKA I NAZIV</t>
  </si>
  <si>
    <t>UKUPNI RASHODI</t>
  </si>
  <si>
    <t>Primici od financijske imovine i zaduživanja</t>
  </si>
  <si>
    <t>Izdaci za financijsku imovinu i otplate zajmova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</si>
  <si>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</si>
  <si>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</si>
  <si>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</si>
  <si>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</si>
  <si>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</si>
  <si>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</si>
  <si>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A) SAŽETAK RAČUNA PRIHODA I RASHODA</t>
  </si>
  <si>
    <t>B) SAŽETAK RAČUNA FINANCIRANJA</t>
  </si>
  <si>
    <t>Projekcija 
za 2024.</t>
  </si>
  <si>
    <t>Projekcija 
za 2025.</t>
  </si>
  <si>
    <t>Pomoći iz inozemstva i od subjekata unutar općeg proračuna</t>
  </si>
  <si>
    <t>…</t>
  </si>
  <si>
    <t>Ostale pomoći</t>
  </si>
  <si>
    <t>Ostali prihodi za posebne namjene</t>
  </si>
  <si>
    <t>PRIJENOS SREDSTAVA IZ PRETHODNE GODINE</t>
  </si>
  <si>
    <t>1 Opći prihodi i primici</t>
  </si>
  <si>
    <t>11 Opći prihodi i primici</t>
  </si>
  <si>
    <t>12 Sredstva učešća za pomoći</t>
  </si>
  <si>
    <t>3 Vlastiti prihodi</t>
  </si>
  <si>
    <t>31 Vlastiti prihodi</t>
  </si>
  <si>
    <t>A1. PRIHODI POSLOVANJA I PRIHODI OD PRODAJE NEFINANCIJSKE IMOVINE</t>
  </si>
  <si>
    <t>Prihodi od prodaje nefinancijske imovine</t>
  </si>
  <si>
    <t>Prihodi od prodaje proizvedene dugotrajne imovine</t>
  </si>
  <si>
    <t>Prihodi od prodaje ili zamjene nefinancijske imovine i naknade s naslova osiguranja</t>
  </si>
  <si>
    <t>Sredstva učešća za pomoći</t>
  </si>
  <si>
    <t>Europski fond za regionalni razvoj (ERDF)</t>
  </si>
  <si>
    <t>Europski socijalni fond (ESF)</t>
  </si>
  <si>
    <t>Donacije</t>
  </si>
  <si>
    <t>Pomoći EU</t>
  </si>
  <si>
    <t xml:space="preserve">Fond solidarnosti Europske unije - potres ožujak 2020.  </t>
  </si>
  <si>
    <t>Mehanizam za oporavak i otpornost</t>
  </si>
  <si>
    <t>Financijski rashodi</t>
  </si>
  <si>
    <t>Ostali rashodi</t>
  </si>
  <si>
    <t>Rashodi za nabavu proizvedene dugotrajne imovine</t>
  </si>
  <si>
    <t>Prihodi od nefinancijske imovine</t>
  </si>
  <si>
    <t>Rashodi za dodatna ulaganja na nefinancijskoj imovini</t>
  </si>
  <si>
    <t>43 Ostali prihodi za posebne namjene</t>
  </si>
  <si>
    <t>52 Ostale pomoći</t>
  </si>
  <si>
    <t>561 Europski socijalni fond (ESF)</t>
  </si>
  <si>
    <t>563 Europski fond za regionalni razvoj (ERDF)</t>
  </si>
  <si>
    <t>5761 Fond solidarnosti Europske unije - potres ožujak 2020.</t>
  </si>
  <si>
    <t>581 Mehanizam za oporavak i otpornost</t>
  </si>
  <si>
    <t>61 Donacije</t>
  </si>
  <si>
    <t>71 Prihodi od nefinancijske imovine</t>
  </si>
  <si>
    <t>4 Prihodi za posebne namjene</t>
  </si>
  <si>
    <t>5 Pomoći</t>
  </si>
  <si>
    <t xml:space="preserve">6 Donacije </t>
  </si>
  <si>
    <t xml:space="preserve">7 Prihodi od prodaje ili zamjene nefinancijske imovine i naknade s naslova osiguranja </t>
  </si>
  <si>
    <t>07 Zdravstvo</t>
  </si>
  <si>
    <t>073 Bolničke službe</t>
  </si>
  <si>
    <t>Ostale refundacije iz pomoći EU</t>
  </si>
  <si>
    <t>SANACIJA ŠTETA OD POTRESA</t>
  </si>
  <si>
    <t>Fond solidarnosti Europske unije - potres ožujak 2020.</t>
  </si>
  <si>
    <t>T895005</t>
  </si>
  <si>
    <t>OPERATIVNI PROGRAM UČINKOVITI LJUDSKI POTENCIJALI - OPTIMIZACIJA I POBOLJŠANJE UČINKOVITOSTI RADIOLOŠKE DIJAGNOSTIKE U SUSTAVU ZDRAVSTVA REPUBLIKE HRVATSKE - RADIOLOŠKI EDUKACIJSKI CENTAR</t>
  </si>
  <si>
    <t>A895001</t>
  </si>
  <si>
    <t>A895003</t>
  </si>
  <si>
    <t>T895006</t>
  </si>
  <si>
    <t>POVEĆANJE KAPACITETA CYBER SIGURNOSTI KBC SESTRE MILOSRDNICE</t>
  </si>
  <si>
    <t xml:space="preserve">559 Ostale refundacije </t>
  </si>
  <si>
    <t>Fond solidarnosti Europske unije - potres prosinac 2020.</t>
  </si>
  <si>
    <t xml:space="preserve">Fond solidarnosti Europske unije - potres prosinac 2020.  </t>
  </si>
  <si>
    <t>5762 Fond solidarnosti Europske unije - potres prosinac 2020.</t>
  </si>
  <si>
    <t>Prihodi od imovine</t>
  </si>
  <si>
    <t>Prihodi od upravnih i administrativnih pristojbi, pristojbi po posebnim propisima i naknada</t>
  </si>
  <si>
    <t xml:space="preserve"> Prihodi od prodaje proizvoda i robe te pruženih usluga i prihodi od donacija te povrati po protestiranim jamstvima</t>
  </si>
  <si>
    <t>Prihodi od nadležnog proračuna te HZZO-a temeljem ugovornih obveza</t>
  </si>
  <si>
    <t>Kazne, upravne mjere i ostali prihodi</t>
  </si>
  <si>
    <t>ERDF</t>
  </si>
  <si>
    <t>Fond solidarnosti EU - potres ožujak 2020.</t>
  </si>
  <si>
    <t>ESF</t>
  </si>
  <si>
    <t>SVEUKUPNO</t>
  </si>
  <si>
    <t>Fond solidarnosti EU - potres prosinac 2020.</t>
  </si>
  <si>
    <t>INVESTICIJE U ZDRAVSTVENU INFRASTRUKTURU</t>
  </si>
  <si>
    <t>SIGURNOST GRAĐANA I PRAVA NA ZDRAVSTVENE USLUGE</t>
  </si>
  <si>
    <t>Vlastiti prihodi - prijenos</t>
  </si>
  <si>
    <t>Prihodi za posebne namjene - prijenos</t>
  </si>
  <si>
    <t>Ostale pomoći - prijenos</t>
  </si>
  <si>
    <t>Donacije - prijenos</t>
  </si>
  <si>
    <t>Prihodi od nefinancijske imovine - prijenos</t>
  </si>
  <si>
    <t>UKUPNI PRIJENOS SREDSTAVA IZ PRETHODNE GODINE</t>
  </si>
  <si>
    <t>PRIJENOS SREDSTAVA U SLIJEDEĆU GODINU</t>
  </si>
  <si>
    <t>UKUPNI PRIJENOS SREDSTAVA U SLIJEDEĆU GODINU</t>
  </si>
  <si>
    <t>Klinički bolnički centar Sestre milosrdnice</t>
  </si>
  <si>
    <t>Izradio:</t>
  </si>
  <si>
    <t>Ravnatelj:</t>
  </si>
  <si>
    <t xml:space="preserve">Projekcija za 2025.               </t>
  </si>
  <si>
    <t xml:space="preserve">Projekcija za 2024.           </t>
  </si>
  <si>
    <t xml:space="preserve">Projekcija za 2024.            </t>
  </si>
  <si>
    <t>ŠIFRA</t>
  </si>
  <si>
    <t>OPIS</t>
  </si>
  <si>
    <t>POVEĆANJE</t>
  </si>
  <si>
    <t>K895002</t>
  </si>
  <si>
    <t>KLINIČKI BOLNIČKI CENTAR SESTRE MILOSRDNICE – IZRAVNA KAPITALNA ULAGANJA</t>
  </si>
  <si>
    <t>Nematerijalna imovina</t>
  </si>
  <si>
    <t>Licence</t>
  </si>
  <si>
    <t>Građevinski objekti</t>
  </si>
  <si>
    <t>Ostali građevinski objekti</t>
  </si>
  <si>
    <t>Postrojenja i oprema</t>
  </si>
  <si>
    <t>Uredska oprema i namještaj</t>
  </si>
  <si>
    <t>Komunikacijska oprema</t>
  </si>
  <si>
    <t>Oprema za održavanje i zaštitu</t>
  </si>
  <si>
    <t>Medicinska i laboratorijska oprema</t>
  </si>
  <si>
    <t>Instrumenti, uređaji i strojevi</t>
  </si>
  <si>
    <t>Uređaji, strojevi i oprema za ostale namjene</t>
  </si>
  <si>
    <t>Nematerijalna proizvedena imovina</t>
  </si>
  <si>
    <t>Ulaganja u računalne programe</t>
  </si>
  <si>
    <t>Ostala nematerijalna proizvedena imovina</t>
  </si>
  <si>
    <t>Dodatna ulaganja na građevinskim objektima</t>
  </si>
  <si>
    <t>Dodatna ulaganja na postrojenjima i opremi</t>
  </si>
  <si>
    <t>Prijevozna sredstva</t>
  </si>
  <si>
    <t>Prijevozna sredstva u cestovnom prometu</t>
  </si>
  <si>
    <t>Knjige, umjetnička djela i ostale izložbene vrijednosti</t>
  </si>
  <si>
    <t>Knjige</t>
  </si>
  <si>
    <t>Umjetnička djela (izložena u galerijama, muzejima i slično)</t>
  </si>
  <si>
    <t>Poslovni objekti</t>
  </si>
  <si>
    <t>K895004</t>
  </si>
  <si>
    <t>OPERATIVNI PROGRAM KONKURENTNOST I KOHEZIJA</t>
  </si>
  <si>
    <t>Rashodi za usluge</t>
  </si>
  <si>
    <t>Intelektualne i osobne usluge</t>
  </si>
  <si>
    <t>Plaće (Bruto)</t>
  </si>
  <si>
    <t>Plaće za redovan rad</t>
  </si>
  <si>
    <t>Doprinosi na plaće</t>
  </si>
  <si>
    <t>Doprinosi za obvezno zdravstveno osiguranje</t>
  </si>
  <si>
    <t>Naknade troškova zaposlenima</t>
  </si>
  <si>
    <t>Naknade za prijevoz, za rad na terenu i odvojeni život</t>
  </si>
  <si>
    <t>Stručno usavršavanje zaposlenika</t>
  </si>
  <si>
    <t>Rashodi za materijal i energiju</t>
  </si>
  <si>
    <t>Uredski materijal i ostali materijalni rashodi</t>
  </si>
  <si>
    <t>Usluge promidžbe i informiranja</t>
  </si>
  <si>
    <t>Komunalne usluge</t>
  </si>
  <si>
    <t>Ostale usluge</t>
  </si>
  <si>
    <t>Ostali nespomenuti rashodi poslovanja</t>
  </si>
  <si>
    <t>Pristojbe i naknade</t>
  </si>
  <si>
    <t>Europski fond za regionalni razvoj (ERDF</t>
  </si>
  <si>
    <t>K895007</t>
  </si>
  <si>
    <t>Ostali rashodi za zaposlene</t>
  </si>
  <si>
    <t>Službena putovanja</t>
  </si>
  <si>
    <t>Materijal i sirovine</t>
  </si>
  <si>
    <t>Zakupnine i najamnine</t>
  </si>
  <si>
    <t>ADMINISTRACIJA I UPRAVLJANJE</t>
  </si>
  <si>
    <t>Ostale naknade troškova zaposlenima</t>
  </si>
  <si>
    <t>Energija</t>
  </si>
  <si>
    <t>Materijal i dijelovi za tekuće i investicijsko održavanje</t>
  </si>
  <si>
    <t>Sitni inventar i auto gume</t>
  </si>
  <si>
    <t>Usluge telefona, pošte i prijevoza</t>
  </si>
  <si>
    <t>Usluge tekućeg i investicijskog održavanja</t>
  </si>
  <si>
    <t>Zdravstvene i veterinarske usluge</t>
  </si>
  <si>
    <t>Računalne usluge</t>
  </si>
  <si>
    <t>Naknade troškova osobama izvan radnog odnosa</t>
  </si>
  <si>
    <t>Naknade za rad predstavničkih i izvršnih tijela, povjerenstava i slično</t>
  </si>
  <si>
    <t>Premije osiguranja</t>
  </si>
  <si>
    <t>Reprezentacija</t>
  </si>
  <si>
    <t>Članarine i norme</t>
  </si>
  <si>
    <t>Troškovi sudskih postupaka</t>
  </si>
  <si>
    <t>Ostali financijski rashodi</t>
  </si>
  <si>
    <t>Bankarske usluge i usluge platnog prometa</t>
  </si>
  <si>
    <t>Zatezne kamate</t>
  </si>
  <si>
    <t>Ostali nespomenuti financijski rashodi</t>
  </si>
  <si>
    <t>Kazne, penali i naknade štete</t>
  </si>
  <si>
    <t>Ugovorene kazne i ostale naknade šteta</t>
  </si>
  <si>
    <t>Negativne tečajne razlike i razlike zbog primjene valutne klauzule</t>
  </si>
  <si>
    <t>Plaće za posebne uvjete rada</t>
  </si>
  <si>
    <t>PROVEDBA PREVENTIVNIH PROGRAMA – KLINIČKI BOLNIČKI CENTAR SESTRE MILOSRDNICE</t>
  </si>
  <si>
    <t>Dodatno ulaganje na građevinskim objektima</t>
  </si>
  <si>
    <t>I  OPĆI DIO</t>
  </si>
  <si>
    <t>1.1. SAŽETAK PRIHODA I RASHODA I SAŽETAK RAČUNA FINANCIRANJA</t>
  </si>
  <si>
    <t xml:space="preserve">1.2. RAČUN PRIHODA I RASHODA </t>
  </si>
  <si>
    <t>A2. RASHODI POSLOVANJA I RASHODI ZA NABAVU NEFINANCIJSKE IMOVINE</t>
  </si>
  <si>
    <t>A3. RASHODI PREMA IZVORIMA FINANCIRANJA</t>
  </si>
  <si>
    <t>A4. RASHODI PREMA FUNKCIJSKOJ KLASIFIKACIJI</t>
  </si>
  <si>
    <t>1.3. RAČUN FINANCIRANJA</t>
  </si>
  <si>
    <t>2.1. Plan rashoda i izdataka</t>
  </si>
  <si>
    <t xml:space="preserve">Plan 2023.
</t>
  </si>
  <si>
    <t>Povećanje/     Smanjenje</t>
  </si>
  <si>
    <t>Povećanje/ Smanjenje</t>
  </si>
  <si>
    <t xml:space="preserve">IZMJENE I DOPUNE PLANA ZA 2023.             (Rebalans I)      </t>
  </si>
  <si>
    <t>IZMJENE I DOPUNE PLANA ZA 2023.            (Reblans II)</t>
  </si>
  <si>
    <t xml:space="preserve">IZMJENE I DOPUNE PLANA ZA 2023.            </t>
  </si>
  <si>
    <t xml:space="preserve">IZMJENE I DOPUNE PLANA ZA 2023.                    (Rebalans II)                                                              </t>
  </si>
  <si>
    <t xml:space="preserve">SMANJENJE </t>
  </si>
  <si>
    <t>PRERASPODJELA PRORAČUNA 2023.</t>
  </si>
  <si>
    <t xml:space="preserve">PRERASPODJELA FINANCIJSKOG PLANA KLINIČKOG BOLNIČKOG CENTRA SESTRE MILOSRDNICE
ZA 2023. GODINU </t>
  </si>
  <si>
    <t>PRERASPODJELA  2023.</t>
  </si>
  <si>
    <t>PRERASPODJELA 2023.</t>
  </si>
  <si>
    <t>2. PRERASPODJELA FINANCIJSKOG PLANA ZA 2023. GODINU - POSEBNI DIO</t>
  </si>
  <si>
    <t xml:space="preserve">PRERASPODJELA ZA 2023.            </t>
  </si>
  <si>
    <t>PRERASPODJELA ZA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</si>
</sst>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\ _k_n_-;\-* #,##0\ _k_n_-;_-* &quot;-&quot;\ _k_n_-;_-@_-"/>
    <numFmt numFmtId="43" formatCode="_-* #,##0.00\ _k_n_-;\-* #,##0.00\ _k_n_-;_-* &quot;-&quot;??\ _k_n_-;_-@_-"/>
    <numFmt numFmtId="164" formatCode="#,##0.00_ ;[Red]\-#,##0.00\ "/>
    <numFmt numFmtId="165" formatCode="#,##0_ ;[Red]\-#,##0\ "/>
  </numFmts>
  <fonts count="2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8"/>
      <name val="Arial"/>
      <family val="2"/>
    </font>
    <font>
      <sz val="11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  <charset val="238"/>
    </font>
    <font>
      <sz val="11"/>
      <color indexed="8"/>
      <name val="Arial"/>
      <family val="2"/>
    </font>
    <font>
      <sz val="11"/>
      <name val="Arial"/>
      <family val="2"/>
      <charset val="238"/>
    </font>
    <font>
      <sz val="10"/>
      <color indexed="8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</patternFill>
    </fill>
    <fill>
      <patternFill patternType="solid">
        <fgColor rgb="FFCC99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23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26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 style="thin">
        <color indexed="18"/>
      </right>
      <top/>
      <bottom/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18"/>
      </right>
      <top style="thin">
        <color indexed="64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64"/>
      </top>
      <bottom style="thin">
        <color indexed="18"/>
      </bottom>
      <diagonal/>
    </border>
    <border>
      <left style="thin">
        <color indexed="18"/>
      </left>
      <right/>
      <top style="thin">
        <color indexed="64"/>
      </top>
      <bottom style="thin">
        <color indexed="18"/>
      </bottom>
      <diagonal/>
    </border>
    <border>
      <left style="thin">
        <color indexed="18"/>
      </left>
      <right style="thin">
        <color indexed="64"/>
      </right>
      <top style="thin">
        <color indexed="64"/>
      </top>
      <bottom style="thin">
        <color indexed="18"/>
      </bottom>
      <diagonal/>
    </border>
    <border>
      <left style="thin">
        <color indexed="18"/>
      </left>
      <right style="thin">
        <color indexed="64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18"/>
      </right>
      <top style="thin">
        <color indexed="18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64"/>
      </bottom>
      <diagonal/>
    </border>
    <border>
      <left style="thin">
        <color indexed="18"/>
      </left>
      <right/>
      <top style="thin">
        <color indexed="18"/>
      </top>
      <bottom style="thin">
        <color indexed="64"/>
      </bottom>
      <diagonal/>
    </border>
    <border>
      <left style="thin">
        <color indexed="18"/>
      </left>
      <right style="thin">
        <color indexed="64"/>
      </right>
      <top style="thin">
        <color indexed="18"/>
      </top>
      <bottom style="thin">
        <color indexed="64"/>
      </bottom>
      <diagonal/>
    </border>
  </borders>
  <cellStyleXfs count="14">
    <xf numFmtId="0" fontId="0" fillId="0" borderId="0"/>
    <xf numFmtId="4" fontId="16" fillId="5" borderId="8" applyNumberFormat="0" applyProtection="0">
      <alignment vertical="center"/>
    </xf>
    <xf numFmtId="0" fontId="16" fillId="10" borderId="8" applyNumberFormat="0" applyProtection="0">
      <alignment horizontal="left" vertical="center" indent="1" justifyLastLine="1"/>
    </xf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6" fillId="11" borderId="8" applyNumberFormat="0" applyProtection="0">
      <alignment horizontal="left" vertical="center" indent="1" justifyLastLine="1"/>
    </xf>
    <xf numFmtId="4" fontId="16" fillId="12" borderId="8" applyNumberFormat="0" applyProtection="0">
      <alignment horizontal="left" vertical="center" indent="1" justifyLastLine="1"/>
    </xf>
    <xf numFmtId="4" fontId="16" fillId="12" borderId="8" applyNumberFormat="0" applyProtection="0">
      <alignment horizontal="left" vertical="center" indent="1" justifyLastLine="1"/>
    </xf>
    <xf numFmtId="0" fontId="16" fillId="13" borderId="8" applyNumberFormat="0" applyProtection="0">
      <alignment horizontal="left" vertical="center" indent="1" justifyLastLine="1"/>
    </xf>
    <xf numFmtId="4" fontId="16" fillId="0" borderId="8" applyNumberFormat="0" applyProtection="0">
      <alignment horizontal="right" vertical="center"/>
    </xf>
    <xf numFmtId="4" fontId="21" fillId="16" borderId="12" applyNumberFormat="0" applyProtection="0">
      <alignment vertical="center"/>
    </xf>
    <xf numFmtId="0" fontId="9" fillId="0" borderId="0"/>
    <xf numFmtId="4" fontId="25" fillId="10" borderId="12" applyNumberFormat="0" applyProtection="0">
      <alignment horizontal="right" vertical="center"/>
    </xf>
    <xf numFmtId="0" fontId="26" fillId="0" borderId="0"/>
  </cellStyleXfs>
  <cellXfs count="251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 applyProtection="1">
      <alignment horizontal="right" wrapText="1"/>
    </xf>
    <xf numFmtId="3" fontId="6" fillId="0" borderId="3" xfId="0" applyNumberFormat="1" applyFont="1" applyBorder="1" applyAlignment="1">
      <alignment horizontal="right"/>
    </xf>
    <xf numFmtId="0" fontId="11" fillId="3" borderId="1" xfId="0" applyFont="1" applyFill="1" applyBorder="1" applyAlignment="1">
      <alignment horizontal="left" vertical="center"/>
    </xf>
    <xf numFmtId="0" fontId="9" fillId="3" borderId="2" xfId="0" applyNumberFormat="1" applyFont="1" applyFill="1" applyBorder="1" applyAlignment="1" applyProtection="1">
      <alignment vertical="center"/>
    </xf>
    <xf numFmtId="0" fontId="10" fillId="2" borderId="3" xfId="0" quotePrefix="1" applyFont="1" applyFill="1" applyBorder="1" applyAlignment="1">
      <alignment horizontal="left" vertical="center" wrapText="1" indent="1"/>
    </xf>
    <xf numFmtId="0" fontId="10" fillId="2" borderId="3" xfId="0" applyFont="1" applyFill="1" applyBorder="1" applyAlignment="1">
      <alignment horizontal="left" vertical="center" indent="1"/>
    </xf>
    <xf numFmtId="0" fontId="10" fillId="2" borderId="3" xfId="0" applyNumberFormat="1" applyFont="1" applyFill="1" applyBorder="1" applyAlignment="1" applyProtection="1">
      <alignment horizontal="left" vertical="center" wrapText="1" indent="1"/>
    </xf>
    <xf numFmtId="0" fontId="15" fillId="0" borderId="3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 wrapText="1"/>
    </xf>
    <xf numFmtId="3" fontId="3" fillId="0" borderId="3" xfId="0" applyNumberFormat="1" applyFont="1" applyFill="1" applyBorder="1" applyAlignment="1">
      <alignment horizontal="right"/>
    </xf>
    <xf numFmtId="3" fontId="0" fillId="0" borderId="0" xfId="0" applyNumberFormat="1"/>
    <xf numFmtId="3" fontId="3" fillId="0" borderId="3" xfId="0" applyNumberFormat="1" applyFont="1" applyFill="1" applyBorder="1" applyAlignment="1" applyProtection="1">
      <alignment horizontal="right" wrapText="1"/>
    </xf>
    <xf numFmtId="3" fontId="6" fillId="2" borderId="3" xfId="0" applyNumberFormat="1" applyFont="1" applyFill="1" applyBorder="1" applyAlignment="1">
      <alignment horizontal="right"/>
    </xf>
    <xf numFmtId="0" fontId="1" fillId="0" borderId="0" xfId="0" applyFont="1"/>
    <xf numFmtId="3" fontId="6" fillId="2" borderId="0" xfId="0" applyNumberFormat="1" applyFont="1" applyFill="1" applyBorder="1" applyAlignment="1">
      <alignment horizontal="right"/>
    </xf>
    <xf numFmtId="3" fontId="1" fillId="0" borderId="0" xfId="0" applyNumberFormat="1" applyFont="1"/>
    <xf numFmtId="41" fontId="0" fillId="0" borderId="0" xfId="0" applyNumberFormat="1"/>
    <xf numFmtId="0" fontId="0" fillId="0" borderId="0" xfId="0" applyFill="1"/>
    <xf numFmtId="41" fontId="0" fillId="0" borderId="0" xfId="0" applyNumberFormat="1" applyFill="1"/>
    <xf numFmtId="3" fontId="0" fillId="0" borderId="0" xfId="0" applyNumberFormat="1" applyFill="1"/>
    <xf numFmtId="41" fontId="0" fillId="0" borderId="0" xfId="0" applyNumberFormat="1" applyBorder="1"/>
    <xf numFmtId="3" fontId="1" fillId="0" borderId="3" xfId="0" applyNumberFormat="1" applyFont="1" applyFill="1" applyBorder="1"/>
    <xf numFmtId="0" fontId="18" fillId="0" borderId="3" xfId="0" applyNumberFormat="1" applyFont="1" applyFill="1" applyBorder="1" applyAlignment="1" applyProtection="1">
      <alignment horizontal="left" vertical="center" wrapText="1" indent="1"/>
    </xf>
    <xf numFmtId="41" fontId="1" fillId="0" borderId="0" xfId="3" applyNumberFormat="1" applyFont="1" applyBorder="1"/>
    <xf numFmtId="41" fontId="1" fillId="0" borderId="0" xfId="3" applyNumberFormat="1" applyFont="1" applyFill="1" applyBorder="1"/>
    <xf numFmtId="4" fontId="0" fillId="0" borderId="0" xfId="0" applyNumberFormat="1"/>
    <xf numFmtId="1" fontId="0" fillId="0" borderId="0" xfId="0" applyNumberFormat="1" applyFont="1" applyAlignment="1">
      <alignment horizontal="center"/>
    </xf>
    <xf numFmtId="2" fontId="0" fillId="0" borderId="0" xfId="0" applyNumberFormat="1" applyFont="1" applyAlignment="1">
      <alignment vertical="center" wrapText="1"/>
    </xf>
    <xf numFmtId="0" fontId="0" fillId="0" borderId="0" xfId="0" applyFont="1"/>
    <xf numFmtId="1" fontId="20" fillId="12" borderId="8" xfId="6" quotePrefix="1" applyNumberFormat="1" applyFont="1" applyAlignment="1">
      <alignment horizontal="center" vertical="center" justifyLastLine="1"/>
    </xf>
    <xf numFmtId="2" fontId="20" fillId="12" borderId="8" xfId="6" quotePrefix="1" applyNumberFormat="1" applyFont="1" applyAlignment="1">
      <alignment vertical="center" wrapText="1"/>
    </xf>
    <xf numFmtId="0" fontId="20" fillId="12" borderId="3" xfId="7" applyNumberFormat="1" applyFont="1" applyBorder="1" applyAlignment="1">
      <alignment horizontal="center" vertical="center" wrapText="1" justifyLastLine="1"/>
    </xf>
    <xf numFmtId="1" fontId="20" fillId="14" borderId="8" xfId="8" quotePrefix="1" applyNumberFormat="1" applyFont="1" applyFill="1" applyAlignment="1">
      <alignment horizontal="center" vertical="center" justifyLastLine="1"/>
    </xf>
    <xf numFmtId="2" fontId="20" fillId="14" borderId="8" xfId="8" quotePrefix="1" applyNumberFormat="1" applyFont="1" applyFill="1" applyAlignment="1">
      <alignment vertical="center" wrapText="1"/>
    </xf>
    <xf numFmtId="1" fontId="20" fillId="8" borderId="8" xfId="5" quotePrefix="1" applyNumberFormat="1" applyFont="1" applyFill="1" applyAlignment="1">
      <alignment horizontal="center" vertical="center" justifyLastLine="1"/>
    </xf>
    <xf numFmtId="2" fontId="20" fillId="8" borderId="8" xfId="5" quotePrefix="1" applyNumberFormat="1" applyFont="1" applyFill="1" applyAlignment="1">
      <alignment vertical="center" wrapText="1"/>
    </xf>
    <xf numFmtId="1" fontId="20" fillId="6" borderId="8" xfId="2" quotePrefix="1" applyNumberFormat="1" applyFont="1" applyFill="1" applyAlignment="1">
      <alignment horizontal="center" vertical="center" justifyLastLine="1"/>
    </xf>
    <xf numFmtId="2" fontId="20" fillId="6" borderId="8" xfId="2" quotePrefix="1" applyNumberFormat="1" applyFont="1" applyFill="1" applyAlignment="1">
      <alignment vertical="center" wrapText="1"/>
    </xf>
    <xf numFmtId="0" fontId="0" fillId="0" borderId="0" xfId="0" applyFont="1" applyFill="1"/>
    <xf numFmtId="1" fontId="20" fillId="7" borderId="8" xfId="2" quotePrefix="1" applyNumberFormat="1" applyFont="1" applyFill="1" applyAlignment="1">
      <alignment horizontal="center" vertical="center" justifyLastLine="1"/>
    </xf>
    <xf numFmtId="2" fontId="20" fillId="7" borderId="8" xfId="2" quotePrefix="1" applyNumberFormat="1" applyFont="1" applyFill="1" applyAlignment="1">
      <alignment vertical="center" wrapText="1"/>
    </xf>
    <xf numFmtId="1" fontId="20" fillId="9" borderId="8" xfId="2" quotePrefix="1" applyNumberFormat="1" applyFont="1" applyFill="1" applyAlignment="1">
      <alignment horizontal="center" vertical="center" justifyLastLine="1"/>
    </xf>
    <xf numFmtId="4" fontId="20" fillId="9" borderId="11" xfId="1" applyNumberFormat="1" applyFont="1" applyFill="1" applyBorder="1" applyAlignment="1">
      <alignment vertical="center" wrapText="1"/>
    </xf>
    <xf numFmtId="1" fontId="20" fillId="15" borderId="8" xfId="2" quotePrefix="1" applyNumberFormat="1" applyFont="1" applyFill="1" applyAlignment="1">
      <alignment horizontal="center" vertical="center" justifyLastLine="1"/>
    </xf>
    <xf numFmtId="2" fontId="20" fillId="15" borderId="8" xfId="2" quotePrefix="1" applyNumberFormat="1" applyFont="1" applyFill="1" applyAlignment="1">
      <alignment vertical="center" wrapText="1"/>
    </xf>
    <xf numFmtId="1" fontId="20" fillId="0" borderId="8" xfId="2" quotePrefix="1" applyNumberFormat="1" applyFont="1" applyFill="1" applyAlignment="1">
      <alignment horizontal="center" vertical="center" justifyLastLine="1"/>
    </xf>
    <xf numFmtId="2" fontId="20" fillId="0" borderId="8" xfId="2" quotePrefix="1" applyNumberFormat="1" applyFont="1" applyFill="1" applyAlignment="1">
      <alignment vertical="center" wrapText="1"/>
    </xf>
    <xf numFmtId="2" fontId="20" fillId="9" borderId="8" xfId="2" quotePrefix="1" applyNumberFormat="1" applyFont="1" applyFill="1" applyAlignment="1">
      <alignment vertical="center" wrapText="1"/>
    </xf>
    <xf numFmtId="1" fontId="20" fillId="15" borderId="13" xfId="2" quotePrefix="1" applyNumberFormat="1" applyFont="1" applyFill="1" applyBorder="1" applyAlignment="1">
      <alignment horizontal="center" vertical="center" justifyLastLine="1"/>
    </xf>
    <xf numFmtId="2" fontId="20" fillId="15" borderId="8" xfId="2" quotePrefix="1" applyNumberFormat="1" applyFont="1" applyFill="1" applyBorder="1" applyAlignment="1">
      <alignment vertical="center" wrapText="1"/>
    </xf>
    <xf numFmtId="1" fontId="20" fillId="0" borderId="13" xfId="2" quotePrefix="1" applyNumberFormat="1" applyFont="1" applyFill="1" applyBorder="1" applyAlignment="1">
      <alignment horizontal="center" vertical="center" justifyLastLine="1"/>
    </xf>
    <xf numFmtId="2" fontId="20" fillId="0" borderId="8" xfId="2" quotePrefix="1" applyNumberFormat="1" applyFont="1" applyFill="1" applyBorder="1" applyAlignment="1">
      <alignment vertical="center" wrapText="1"/>
    </xf>
    <xf numFmtId="1" fontId="20" fillId="2" borderId="8" xfId="2" quotePrefix="1" applyNumberFormat="1" applyFont="1" applyFill="1" applyAlignment="1">
      <alignment horizontal="center" vertical="center" justifyLastLine="1"/>
    </xf>
    <xf numFmtId="2" fontId="20" fillId="2" borderId="8" xfId="2" quotePrefix="1" applyNumberFormat="1" applyFont="1" applyFill="1" applyAlignment="1">
      <alignment vertical="center" wrapText="1"/>
    </xf>
    <xf numFmtId="1" fontId="20" fillId="2" borderId="13" xfId="2" quotePrefix="1" applyNumberFormat="1" applyFont="1" applyFill="1" applyBorder="1" applyAlignment="1">
      <alignment horizontal="center" vertical="center" justifyLastLine="1"/>
    </xf>
    <xf numFmtId="2" fontId="20" fillId="2" borderId="8" xfId="2" quotePrefix="1" applyNumberFormat="1" applyFont="1" applyFill="1" applyBorder="1" applyAlignment="1">
      <alignment vertical="center" wrapText="1"/>
    </xf>
    <xf numFmtId="1" fontId="20" fillId="7" borderId="13" xfId="2" quotePrefix="1" applyNumberFormat="1" applyFont="1" applyFill="1" applyBorder="1" applyAlignment="1">
      <alignment horizontal="center" vertical="center" justifyLastLine="1"/>
    </xf>
    <xf numFmtId="2" fontId="20" fillId="7" borderId="8" xfId="2" quotePrefix="1" applyNumberFormat="1" applyFont="1" applyFill="1" applyBorder="1" applyAlignment="1">
      <alignment vertical="center" wrapText="1"/>
    </xf>
    <xf numFmtId="1" fontId="20" fillId="9" borderId="13" xfId="2" quotePrefix="1" applyNumberFormat="1" applyFont="1" applyFill="1" applyBorder="1" applyAlignment="1">
      <alignment horizontal="center" vertical="center" justifyLastLine="1"/>
    </xf>
    <xf numFmtId="2" fontId="20" fillId="9" borderId="8" xfId="2" quotePrefix="1" applyNumberFormat="1" applyFont="1" applyFill="1" applyBorder="1" applyAlignment="1">
      <alignment vertical="center" wrapText="1"/>
    </xf>
    <xf numFmtId="0" fontId="0" fillId="0" borderId="0" xfId="0" applyFont="1" applyAlignment="1"/>
    <xf numFmtId="1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vertical="center" wrapText="1"/>
    </xf>
    <xf numFmtId="4" fontId="1" fillId="0" borderId="9" xfId="3" applyNumberFormat="1" applyFont="1" applyFill="1" applyBorder="1"/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9" fillId="0" borderId="3" xfId="0" applyNumberFormat="1" applyFont="1" applyFill="1" applyBorder="1" applyAlignment="1" applyProtection="1">
      <alignment horizontal="left" vertical="center" wrapText="1"/>
    </xf>
    <xf numFmtId="0" fontId="10" fillId="0" borderId="3" xfId="0" quotePrefix="1" applyFont="1" applyFill="1" applyBorder="1" applyAlignment="1">
      <alignment horizontal="left" vertical="center"/>
    </xf>
    <xf numFmtId="0" fontId="18" fillId="0" borderId="3" xfId="0" quotePrefix="1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left" vertical="center"/>
    </xf>
    <xf numFmtId="0" fontId="18" fillId="0" borderId="3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left"/>
    </xf>
    <xf numFmtId="0" fontId="11" fillId="0" borderId="3" xfId="0" applyNumberFormat="1" applyFont="1" applyFill="1" applyBorder="1" applyAlignment="1" applyProtection="1">
      <alignment horizontal="left" vertical="center"/>
    </xf>
    <xf numFmtId="0" fontId="9" fillId="0" borderId="3" xfId="0" quotePrefix="1" applyFont="1" applyFill="1" applyBorder="1" applyAlignment="1">
      <alignment horizontal="left" vertical="center"/>
    </xf>
    <xf numFmtId="0" fontId="11" fillId="0" borderId="3" xfId="0" quotePrefix="1" applyFont="1" applyFill="1" applyBorder="1" applyAlignment="1">
      <alignment horizontal="left" vertical="center"/>
    </xf>
    <xf numFmtId="0" fontId="18" fillId="0" borderId="3" xfId="0" quotePrefix="1" applyFont="1" applyFill="1" applyBorder="1" applyAlignment="1">
      <alignment horizontal="left" vertical="center" wrapText="1"/>
    </xf>
    <xf numFmtId="0" fontId="11" fillId="0" borderId="3" xfId="0" quotePrefix="1" applyFont="1" applyFill="1" applyBorder="1" applyAlignment="1">
      <alignment horizontal="left" vertical="center" wrapText="1"/>
    </xf>
    <xf numFmtId="0" fontId="10" fillId="0" borderId="3" xfId="0" quotePrefix="1" applyFont="1" applyFill="1" applyBorder="1" applyAlignment="1">
      <alignment horizontal="left" vertical="center" wrapText="1"/>
    </xf>
    <xf numFmtId="0" fontId="1" fillId="0" borderId="0" xfId="0" applyFont="1" applyFill="1"/>
    <xf numFmtId="3" fontId="1" fillId="0" borderId="0" xfId="0" applyNumberFormat="1" applyFont="1" applyFill="1"/>
    <xf numFmtId="4" fontId="0" fillId="0" borderId="0" xfId="0" applyNumberFormat="1" applyFill="1"/>
    <xf numFmtId="0" fontId="11" fillId="0" borderId="7" xfId="0" quotePrefix="1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/>
    </xf>
    <xf numFmtId="0" fontId="11" fillId="0" borderId="3" xfId="0" applyNumberFormat="1" applyFont="1" applyFill="1" applyBorder="1" applyAlignment="1" applyProtection="1">
      <alignment vertical="center" wrapText="1"/>
    </xf>
    <xf numFmtId="3" fontId="6" fillId="2" borderId="1" xfId="0" applyNumberFormat="1" applyFont="1" applyFill="1" applyBorder="1" applyAlignment="1" applyProtection="1">
      <alignment horizontal="right" vertical="center" wrapText="1"/>
    </xf>
    <xf numFmtId="3" fontId="6" fillId="2" borderId="3" xfId="0" applyNumberFormat="1" applyFont="1" applyFill="1" applyBorder="1" applyAlignment="1" applyProtection="1">
      <alignment horizontal="right" vertical="center" wrapText="1"/>
    </xf>
    <xf numFmtId="1" fontId="20" fillId="15" borderId="14" xfId="2" quotePrefix="1" applyNumberFormat="1" applyFont="1" applyFill="1" applyBorder="1" applyAlignment="1">
      <alignment horizontal="center" vertical="center" justifyLastLine="1"/>
    </xf>
    <xf numFmtId="2" fontId="20" fillId="15" borderId="14" xfId="2" quotePrefix="1" applyNumberFormat="1" applyFont="1" applyFill="1" applyBorder="1" applyAlignment="1">
      <alignment vertical="center" wrapText="1"/>
    </xf>
    <xf numFmtId="1" fontId="20" fillId="15" borderId="11" xfId="2" quotePrefix="1" applyNumberFormat="1" applyFont="1" applyFill="1" applyBorder="1" applyAlignment="1">
      <alignment horizontal="center" vertical="center" justifyLastLine="1"/>
    </xf>
    <xf numFmtId="2" fontId="20" fillId="15" borderId="11" xfId="2" quotePrefix="1" applyNumberFormat="1" applyFont="1" applyFill="1" applyBorder="1" applyAlignment="1">
      <alignment vertical="center" wrapText="1"/>
    </xf>
    <xf numFmtId="1" fontId="20" fillId="2" borderId="17" xfId="2" quotePrefix="1" applyNumberFormat="1" applyFont="1" applyFill="1" applyBorder="1" applyAlignment="1">
      <alignment horizontal="center" vertical="center" justifyLastLine="1"/>
    </xf>
    <xf numFmtId="2" fontId="20" fillId="0" borderId="18" xfId="2" quotePrefix="1" applyNumberFormat="1" applyFont="1" applyFill="1" applyBorder="1" applyAlignment="1">
      <alignment vertical="center" wrapText="1"/>
    </xf>
    <xf numFmtId="1" fontId="20" fillId="2" borderId="22" xfId="2" quotePrefix="1" applyNumberFormat="1" applyFont="1" applyFill="1" applyBorder="1" applyAlignment="1">
      <alignment horizontal="center" vertical="center" justifyLastLine="1"/>
    </xf>
    <xf numFmtId="2" fontId="20" fillId="0" borderId="23" xfId="2" quotePrefix="1" applyNumberFormat="1" applyFont="1" applyFill="1" applyBorder="1" applyAlignment="1">
      <alignment vertical="center" wrapText="1"/>
    </xf>
    <xf numFmtId="0" fontId="6" fillId="4" borderId="3" xfId="0" applyNumberFormat="1" applyFont="1" applyFill="1" applyBorder="1" applyAlignment="1" applyProtection="1">
      <alignment horizontal="center" vertical="center"/>
    </xf>
    <xf numFmtId="0" fontId="10" fillId="0" borderId="3" xfId="0" quotePrefix="1" applyFont="1" applyFill="1" applyBorder="1" applyAlignment="1">
      <alignment horizontal="right" vertical="center"/>
    </xf>
    <xf numFmtId="3" fontId="10" fillId="0" borderId="3" xfId="0" quotePrefix="1" applyNumberFormat="1" applyFont="1" applyFill="1" applyBorder="1" applyAlignment="1">
      <alignment horizontal="right" vertical="center"/>
    </xf>
    <xf numFmtId="3" fontId="10" fillId="0" borderId="3" xfId="0" quotePrefix="1" applyNumberFormat="1" applyFont="1" applyFill="1" applyBorder="1" applyAlignment="1">
      <alignment horizontal="right" vertical="center" wrapText="1"/>
    </xf>
    <xf numFmtId="3" fontId="11" fillId="0" borderId="3" xfId="0" applyNumberFormat="1" applyFont="1" applyFill="1" applyBorder="1" applyAlignment="1" applyProtection="1">
      <alignment horizontal="right" wrapText="1"/>
    </xf>
    <xf numFmtId="3" fontId="9" fillId="0" borderId="3" xfId="0" applyNumberFormat="1" applyFont="1" applyFill="1" applyBorder="1" applyAlignment="1" applyProtection="1">
      <alignment horizontal="right" wrapText="1"/>
    </xf>
    <xf numFmtId="3" fontId="10" fillId="0" borderId="6" xfId="0" applyNumberFormat="1" applyFont="1" applyFill="1" applyBorder="1" applyAlignment="1">
      <alignment horizontal="right" vertical="center"/>
    </xf>
    <xf numFmtId="0" fontId="10" fillId="0" borderId="3" xfId="0" applyFont="1" applyFill="1" applyBorder="1" applyAlignment="1">
      <alignment horizontal="right" vertical="center"/>
    </xf>
    <xf numFmtId="3" fontId="10" fillId="0" borderId="3" xfId="0" applyNumberFormat="1" applyFont="1" applyFill="1" applyBorder="1" applyAlignment="1">
      <alignment horizontal="right" vertical="center"/>
    </xf>
    <xf numFmtId="3" fontId="14" fillId="0" borderId="0" xfId="0" applyNumberFormat="1" applyFont="1" applyFill="1"/>
    <xf numFmtId="0" fontId="14" fillId="0" borderId="3" xfId="0" applyFont="1" applyFill="1" applyBorder="1"/>
    <xf numFmtId="3" fontId="15" fillId="0" borderId="3" xfId="3" applyNumberFormat="1" applyFont="1" applyFill="1" applyBorder="1" applyAlignment="1">
      <alignment horizontal="right"/>
    </xf>
    <xf numFmtId="3" fontId="15" fillId="0" borderId="3" xfId="3" applyNumberFormat="1" applyFont="1" applyFill="1" applyBorder="1"/>
    <xf numFmtId="3" fontId="6" fillId="0" borderId="0" xfId="0" applyNumberFormat="1" applyFont="1" applyFill="1" applyBorder="1" applyAlignment="1">
      <alignment horizontal="right"/>
    </xf>
    <xf numFmtId="9" fontId="15" fillId="0" borderId="0" xfId="4" applyFont="1" applyFill="1" applyBorder="1" applyAlignment="1">
      <alignment horizontal="center" vertical="center" wrapText="1"/>
    </xf>
    <xf numFmtId="0" fontId="11" fillId="0" borderId="0" xfId="0" quotePrefix="1" applyFont="1" applyFill="1" applyBorder="1" applyAlignment="1">
      <alignment horizontal="left" vertical="center" wrapText="1"/>
    </xf>
    <xf numFmtId="164" fontId="0" fillId="0" borderId="0" xfId="0" applyNumberFormat="1" applyFont="1"/>
    <xf numFmtId="0" fontId="0" fillId="0" borderId="0" xfId="0" applyFont="1" applyFill="1" applyAlignment="1"/>
    <xf numFmtId="165" fontId="20" fillId="14" borderId="8" xfId="1" applyNumberFormat="1" applyFont="1" applyFill="1">
      <alignment vertical="center"/>
    </xf>
    <xf numFmtId="165" fontId="20" fillId="8" borderId="8" xfId="1" applyNumberFormat="1" applyFont="1" applyFill="1">
      <alignment vertical="center"/>
    </xf>
    <xf numFmtId="165" fontId="20" fillId="6" borderId="8" xfId="1" applyNumberFormat="1" applyFont="1" applyFill="1">
      <alignment vertical="center"/>
    </xf>
    <xf numFmtId="165" fontId="20" fillId="7" borderId="8" xfId="1" applyNumberFormat="1" applyFont="1" applyFill="1">
      <alignment vertical="center"/>
    </xf>
    <xf numFmtId="165" fontId="20" fillId="9" borderId="11" xfId="1" applyNumberFormat="1" applyFont="1" applyFill="1" applyBorder="1">
      <alignment vertical="center"/>
    </xf>
    <xf numFmtId="165" fontId="20" fillId="15" borderId="11" xfId="1" applyNumberFormat="1" applyFont="1" applyFill="1" applyBorder="1">
      <alignment vertical="center"/>
    </xf>
    <xf numFmtId="165" fontId="22" fillId="2" borderId="12" xfId="10" applyNumberFormat="1" applyFont="1" applyFill="1" applyBorder="1" applyAlignment="1">
      <alignment vertical="center"/>
    </xf>
    <xf numFmtId="165" fontId="20" fillId="9" borderId="8" xfId="1" applyNumberFormat="1" applyFont="1" applyFill="1">
      <alignment vertical="center"/>
    </xf>
    <xf numFmtId="165" fontId="20" fillId="15" borderId="14" xfId="1" applyNumberFormat="1" applyFont="1" applyFill="1" applyBorder="1">
      <alignment vertical="center"/>
    </xf>
    <xf numFmtId="165" fontId="24" fillId="2" borderId="3" xfId="11" applyNumberFormat="1" applyFont="1" applyFill="1" applyBorder="1" applyAlignment="1">
      <alignment vertical="center"/>
    </xf>
    <xf numFmtId="165" fontId="23" fillId="2" borderId="12" xfId="12" applyNumberFormat="1" applyFont="1" applyFill="1" applyAlignment="1">
      <alignment horizontal="right" vertical="center"/>
    </xf>
    <xf numFmtId="165" fontId="23" fillId="2" borderId="12" xfId="12" applyNumberFormat="1" applyFont="1" applyFill="1">
      <alignment horizontal="right" vertical="center"/>
    </xf>
    <xf numFmtId="165" fontId="20" fillId="15" borderId="8" xfId="1" applyNumberFormat="1" applyFont="1" applyFill="1">
      <alignment vertical="center"/>
    </xf>
    <xf numFmtId="165" fontId="20" fillId="2" borderId="8" xfId="9" applyNumberFormat="1" applyFont="1" applyFill="1">
      <alignment horizontal="right" vertical="center"/>
    </xf>
    <xf numFmtId="165" fontId="23" fillId="2" borderId="12" xfId="10" applyNumberFormat="1" applyFont="1" applyFill="1">
      <alignment vertical="center"/>
    </xf>
    <xf numFmtId="165" fontId="24" fillId="15" borderId="14" xfId="1" applyNumberFormat="1" applyFont="1" applyFill="1" applyBorder="1">
      <alignment vertical="center"/>
    </xf>
    <xf numFmtId="165" fontId="20" fillId="2" borderId="3" xfId="3" applyNumberFormat="1" applyFont="1" applyFill="1" applyBorder="1"/>
    <xf numFmtId="165" fontId="24" fillId="15" borderId="8" xfId="1" applyNumberFormat="1" applyFont="1" applyFill="1">
      <alignment vertical="center"/>
    </xf>
    <xf numFmtId="165" fontId="24" fillId="2" borderId="8" xfId="9" applyNumberFormat="1" applyFont="1" applyFill="1">
      <alignment horizontal="right" vertical="center"/>
    </xf>
    <xf numFmtId="165" fontId="24" fillId="15" borderId="15" xfId="1" applyNumberFormat="1" applyFont="1" applyFill="1" applyBorder="1">
      <alignment vertical="center"/>
    </xf>
    <xf numFmtId="165" fontId="22" fillId="2" borderId="3" xfId="12" applyNumberFormat="1" applyFont="1" applyFill="1" applyBorder="1">
      <alignment horizontal="right" vertical="center"/>
    </xf>
    <xf numFmtId="165" fontId="22" fillId="15" borderId="3" xfId="12" applyNumberFormat="1" applyFont="1" applyFill="1" applyBorder="1">
      <alignment horizontal="right" vertical="center"/>
    </xf>
    <xf numFmtId="165" fontId="22" fillId="2" borderId="12" xfId="12" applyNumberFormat="1" applyFont="1" applyFill="1">
      <alignment horizontal="right" vertical="center"/>
    </xf>
    <xf numFmtId="165" fontId="22" fillId="7" borderId="12" xfId="10" applyNumberFormat="1" applyFont="1" applyFill="1">
      <alignment vertical="center"/>
    </xf>
    <xf numFmtId="165" fontId="20" fillId="2" borderId="8" xfId="1" applyNumberFormat="1" applyFont="1" applyFill="1">
      <alignment vertical="center"/>
    </xf>
    <xf numFmtId="165" fontId="24" fillId="9" borderId="8" xfId="1" applyNumberFormat="1" applyFont="1" applyFill="1">
      <alignment vertical="center"/>
    </xf>
    <xf numFmtId="165" fontId="20" fillId="15" borderId="15" xfId="1" applyNumberFormat="1" applyFont="1" applyFill="1" applyBorder="1">
      <alignment vertical="center"/>
    </xf>
    <xf numFmtId="165" fontId="23" fillId="2" borderId="3" xfId="12" applyNumberFormat="1" applyFont="1" applyFill="1" applyBorder="1">
      <alignment horizontal="right" vertical="center"/>
    </xf>
    <xf numFmtId="165" fontId="23" fillId="15" borderId="12" xfId="12" applyNumberFormat="1" applyFont="1" applyFill="1">
      <alignment horizontal="right" vertical="center"/>
    </xf>
    <xf numFmtId="165" fontId="23" fillId="7" borderId="12" xfId="12" applyNumberFormat="1" applyFont="1" applyFill="1">
      <alignment horizontal="right" vertical="center"/>
    </xf>
    <xf numFmtId="165" fontId="23" fillId="9" borderId="12" xfId="12" applyNumberFormat="1" applyFont="1" applyFill="1">
      <alignment horizontal="right" vertical="center"/>
    </xf>
    <xf numFmtId="165" fontId="20" fillId="7" borderId="8" xfId="9" applyNumberFormat="1" applyFont="1" applyFill="1" applyAlignment="1">
      <alignment vertical="center"/>
    </xf>
    <xf numFmtId="165" fontId="20" fillId="9" borderId="8" xfId="9" applyNumberFormat="1" applyFont="1" applyFill="1" applyAlignment="1">
      <alignment vertical="center"/>
    </xf>
    <xf numFmtId="165" fontId="20" fillId="15" borderId="8" xfId="9" applyNumberFormat="1" applyFont="1" applyFill="1" applyAlignment="1">
      <alignment vertical="center"/>
    </xf>
    <xf numFmtId="165" fontId="20" fillId="0" borderId="8" xfId="9" applyNumberFormat="1" applyFont="1" applyFill="1">
      <alignment horizontal="right" vertical="center"/>
    </xf>
    <xf numFmtId="165" fontId="20" fillId="2" borderId="8" xfId="9" applyNumberFormat="1" applyFont="1" applyFill="1" applyAlignment="1">
      <alignment horizontal="right" vertical="center"/>
    </xf>
    <xf numFmtId="165" fontId="20" fillId="2" borderId="20" xfId="9" applyNumberFormat="1" applyFont="1" applyFill="1" applyBorder="1">
      <alignment horizontal="right" vertical="center"/>
    </xf>
    <xf numFmtId="165" fontId="20" fillId="2" borderId="19" xfId="9" applyNumberFormat="1" applyFont="1" applyFill="1" applyBorder="1">
      <alignment horizontal="right" vertical="center"/>
    </xf>
    <xf numFmtId="165" fontId="20" fillId="2" borderId="21" xfId="9" applyNumberFormat="1" applyFont="1" applyFill="1" applyBorder="1">
      <alignment horizontal="right" vertical="center"/>
    </xf>
    <xf numFmtId="165" fontId="20" fillId="2" borderId="16" xfId="9" applyNumberFormat="1" applyFont="1" applyFill="1" applyBorder="1">
      <alignment horizontal="right" vertical="center"/>
    </xf>
    <xf numFmtId="165" fontId="20" fillId="2" borderId="25" xfId="9" applyNumberFormat="1" applyFont="1" applyFill="1" applyBorder="1">
      <alignment horizontal="right" vertical="center"/>
    </xf>
    <xf numFmtId="165" fontId="20" fillId="2" borderId="24" xfId="9" applyNumberFormat="1" applyFont="1" applyFill="1" applyBorder="1">
      <alignment horizontal="right" vertical="center"/>
    </xf>
    <xf numFmtId="165" fontId="20" fillId="0" borderId="8" xfId="1" applyNumberFormat="1" applyFont="1" applyFill="1">
      <alignment vertical="center"/>
    </xf>
    <xf numFmtId="165" fontId="20" fillId="0" borderId="8" xfId="1" applyNumberFormat="1" applyFont="1" applyFill="1" applyAlignment="1">
      <alignment vertical="center"/>
    </xf>
    <xf numFmtId="165" fontId="20" fillId="15" borderId="8" xfId="9" applyNumberFormat="1" applyFont="1" applyFill="1">
      <alignment horizontal="right" vertical="center"/>
    </xf>
    <xf numFmtId="165" fontId="20" fillId="6" borderId="8" xfId="1" applyNumberFormat="1" applyFont="1" applyFill="1" applyAlignment="1">
      <alignment vertical="center"/>
    </xf>
    <xf numFmtId="0" fontId="27" fillId="0" borderId="0" xfId="0" applyFont="1" applyFill="1"/>
    <xf numFmtId="0" fontId="11" fillId="0" borderId="3" xfId="0" quotePrefix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quotePrefix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left" vertical="center" wrapText="1"/>
    </xf>
    <xf numFmtId="3" fontId="14" fillId="0" borderId="3" xfId="0" applyNumberFormat="1" applyFont="1" applyFill="1" applyBorder="1" applyAlignment="1">
      <alignment horizontal="right" vertical="center" wrapText="1"/>
    </xf>
    <xf numFmtId="3" fontId="15" fillId="0" borderId="3" xfId="0" applyNumberFormat="1" applyFont="1" applyFill="1" applyBorder="1" applyAlignment="1">
      <alignment horizontal="right" wrapText="1"/>
    </xf>
    <xf numFmtId="0" fontId="14" fillId="0" borderId="0" xfId="0" applyFont="1" applyFill="1"/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/>
    </xf>
    <xf numFmtId="9" fontId="11" fillId="0" borderId="10" xfId="4" quotePrefix="1" applyFont="1" applyFill="1" applyBorder="1" applyAlignment="1">
      <alignment horizontal="center" vertical="center" wrapText="1"/>
    </xf>
    <xf numFmtId="9" fontId="15" fillId="0" borderId="10" xfId="4" applyFont="1" applyFill="1" applyBorder="1" applyAlignment="1">
      <alignment horizontal="center" vertical="center" wrapText="1"/>
    </xf>
    <xf numFmtId="41" fontId="15" fillId="0" borderId="0" xfId="3" applyNumberFormat="1" applyFont="1" applyFill="1" applyBorder="1"/>
    <xf numFmtId="3" fontId="11" fillId="0" borderId="4" xfId="0" quotePrefix="1" applyNumberFormat="1" applyFont="1" applyFill="1" applyBorder="1" applyAlignment="1">
      <alignment horizontal="right" wrapText="1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9" fillId="0" borderId="2" xfId="0" applyNumberFormat="1" applyFont="1" applyFill="1" applyBorder="1" applyAlignment="1" applyProtection="1">
      <alignment vertical="center"/>
    </xf>
    <xf numFmtId="0" fontId="11" fillId="0" borderId="1" xfId="0" quotePrefix="1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12" fillId="0" borderId="0" xfId="0" applyNumberFormat="1" applyFont="1" applyFill="1" applyBorder="1" applyAlignment="1" applyProtection="1">
      <alignment vertical="center" wrapText="1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4" xfId="0" quotePrefix="1" applyFont="1" applyBorder="1" applyAlignment="1">
      <alignment horizontal="left" wrapText="1"/>
    </xf>
    <xf numFmtId="0" fontId="1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3" fillId="0" borderId="0" xfId="0" applyFont="1" applyAlignment="1">
      <alignment wrapText="1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11" fillId="0" borderId="1" xfId="0" quotePrefix="1" applyFont="1" applyBorder="1" applyAlignment="1">
      <alignment horizontal="left" vertical="center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1" fillId="0" borderId="3" xfId="0" quotePrefix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1" fillId="0" borderId="5" xfId="0" quotePrefix="1" applyFont="1" applyFill="1" applyBorder="1" applyAlignment="1">
      <alignment horizontal="left" vertical="center" wrapText="1"/>
    </xf>
    <xf numFmtId="0" fontId="11" fillId="0" borderId="1" xfId="0" quotePrefix="1" applyFont="1" applyFill="1" applyBorder="1" applyAlignment="1">
      <alignment horizontal="center" vertical="center" wrapText="1"/>
    </xf>
    <xf numFmtId="0" fontId="11" fillId="0" borderId="2" xfId="0" quotePrefix="1" applyFont="1" applyFill="1" applyBorder="1" applyAlignment="1">
      <alignment horizontal="center" vertical="center" wrapText="1"/>
    </xf>
    <xf numFmtId="0" fontId="11" fillId="0" borderId="4" xfId="0" quotePrefix="1" applyFont="1" applyFill="1" applyBorder="1" applyAlignment="1">
      <alignment horizontal="center" vertical="center" wrapText="1"/>
    </xf>
    <xf numFmtId="0" fontId="11" fillId="0" borderId="0" xfId="0" quotePrefix="1" applyFont="1" applyFill="1" applyBorder="1" applyAlignment="1">
      <alignment horizontal="left" vertical="center" wrapText="1"/>
    </xf>
    <xf numFmtId="0" fontId="11" fillId="0" borderId="1" xfId="0" quotePrefix="1" applyFont="1" applyFill="1" applyBorder="1" applyAlignment="1">
      <alignment horizontal="left" vertical="center" wrapText="1"/>
    </xf>
    <xf numFmtId="0" fontId="11" fillId="0" borderId="2" xfId="0" quotePrefix="1" applyFont="1" applyFill="1" applyBorder="1" applyAlignment="1">
      <alignment horizontal="left" vertical="center" wrapText="1"/>
    </xf>
    <xf numFmtId="0" fontId="11" fillId="0" borderId="4" xfId="0" quotePrefix="1" applyFont="1" applyFill="1" applyBorder="1" applyAlignment="1">
      <alignment horizontal="left" vertical="center" wrapText="1"/>
    </xf>
    <xf numFmtId="9" fontId="11" fillId="0" borderId="1" xfId="4" quotePrefix="1" applyFont="1" applyFill="1" applyBorder="1" applyAlignment="1">
      <alignment horizontal="center" vertical="center" wrapText="1"/>
    </xf>
    <xf numFmtId="9" fontId="15" fillId="0" borderId="2" xfId="4" applyFont="1" applyFill="1" applyBorder="1" applyAlignment="1">
      <alignment horizontal="center" vertical="center" wrapText="1"/>
    </xf>
    <xf numFmtId="9" fontId="15" fillId="0" borderId="4" xfId="4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2" fontId="19" fillId="0" borderId="0" xfId="0" applyNumberFormat="1" applyFont="1" applyAlignment="1">
      <alignment horizontal="center" vertical="center" wrapText="1"/>
    </xf>
  </cellXfs>
  <cellStyles count="14">
    <cellStyle name="Normalno" xfId="0" builtinId="0"/>
    <cellStyle name="Normalno 2" xfId="13"/>
    <cellStyle name="Normalno 2 2" xfId="11"/>
    <cellStyle name="Postotak" xfId="4" builtinId="5"/>
    <cellStyle name="SAPBEXaggData" xfId="1"/>
    <cellStyle name="SAPBEXaggData 2" xfId="10"/>
    <cellStyle name="SAPBEXchaText" xfId="6"/>
    <cellStyle name="SAPBEXHLevel1" xfId="8"/>
    <cellStyle name="SAPBEXHLevel2" xfId="5"/>
    <cellStyle name="SAPBEXHLevel3" xfId="2"/>
    <cellStyle name="SAPBEXstdData" xfId="9"/>
    <cellStyle name="SAPBEXstdData 3" xfId="12"/>
    <cellStyle name="SAPBEXstdItem" xfId="7"/>
    <cellStyle name="Zarez" xfId="3" builtinId="3"/>
  </cellStyles>
  <dxfs count="0"/>
  <tableStyles count="0" defaultTableStyle="TableStyleMedium2" defaultPivotStyle="PivotStyleLight16"/>
  <colors>
    <mruColors>
      <color rgb="FFCC99FF"/>
      <color rgb="FFFF99FF"/>
      <color rgb="FF99CC00"/>
      <color rgb="FFFF339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J27"/>
  <sheetViews>
    <sheetView topLeftCell="A4" zoomScale="85" zoomScaleNormal="85" workbookViewId="0">
      <selection activeCell="J20" sqref="J20"/>
    </sheetView>
  </sheetViews>
  <sheetFormatPr defaultRowHeight="15" x14ac:dyDescent="0.25"/>
  <cols>
    <col min="5" max="5" width="25.28515625" customWidth="1"/>
    <col min="6" max="7" width="25.7109375" customWidth="1"/>
    <col min="8" max="8" width="22.85546875" customWidth="1"/>
    <col min="10" max="10" width="93.28515625" bestFit="1" customWidth="1"/>
  </cols>
  <sheetData>
    <row r="1" spans="1:8" ht="34.5" customHeight="1" x14ac:dyDescent="0.25">
      <c r="A1" s="215" t="s">
        <v>208</v>
      </c>
      <c r="B1" s="215"/>
      <c r="C1" s="215"/>
      <c r="D1" s="215"/>
      <c r="E1" s="215"/>
      <c r="F1" s="215"/>
      <c r="G1" s="215"/>
      <c r="H1" s="216"/>
    </row>
    <row r="2" spans="1:8" ht="18" customHeight="1" x14ac:dyDescent="0.25">
      <c r="A2" s="4"/>
      <c r="B2" s="4"/>
      <c r="C2" s="4"/>
      <c r="D2" s="4"/>
      <c r="E2" s="4"/>
      <c r="F2" s="27"/>
      <c r="G2" s="27"/>
    </row>
    <row r="3" spans="1:8" ht="18.75" customHeight="1" x14ac:dyDescent="0.25">
      <c r="A3" s="215" t="s">
        <v>191</v>
      </c>
      <c r="B3" s="215"/>
      <c r="C3" s="215"/>
      <c r="D3" s="215"/>
      <c r="E3" s="215"/>
      <c r="F3" s="215"/>
      <c r="G3" s="217"/>
      <c r="H3" s="216"/>
    </row>
    <row r="4" spans="1:8" ht="18.75" customHeight="1" x14ac:dyDescent="0.25">
      <c r="A4" s="215" t="s">
        <v>192</v>
      </c>
      <c r="B4" s="215"/>
      <c r="C4" s="215"/>
      <c r="D4" s="215"/>
      <c r="E4" s="215"/>
      <c r="F4" s="215"/>
      <c r="G4" s="215"/>
      <c r="H4" s="215"/>
    </row>
    <row r="5" spans="1:8" ht="18" x14ac:dyDescent="0.25">
      <c r="A5" s="4"/>
      <c r="B5" s="4"/>
      <c r="C5" s="4"/>
      <c r="D5" s="4"/>
      <c r="E5" s="4"/>
      <c r="F5" s="27"/>
      <c r="G5" s="5"/>
    </row>
    <row r="6" spans="1:8" ht="22.5" customHeight="1" x14ac:dyDescent="0.25">
      <c r="A6" s="215" t="s">
        <v>32</v>
      </c>
      <c r="B6" s="224"/>
      <c r="C6" s="224"/>
      <c r="D6" s="224"/>
      <c r="E6" s="224"/>
      <c r="F6" s="224"/>
      <c r="G6" s="224"/>
      <c r="H6" s="216"/>
    </row>
    <row r="7" spans="1:8" ht="18" x14ac:dyDescent="0.25">
      <c r="A7" s="1"/>
      <c r="B7" s="2"/>
      <c r="C7" s="2"/>
      <c r="D7" s="2"/>
      <c r="E7" s="6"/>
      <c r="F7" s="7"/>
      <c r="G7" s="7"/>
    </row>
    <row r="8" spans="1:8" x14ac:dyDescent="0.25">
      <c r="A8" s="30"/>
      <c r="B8" s="31"/>
      <c r="C8" s="31"/>
      <c r="D8" s="32"/>
      <c r="E8" s="33"/>
      <c r="F8" s="3" t="s">
        <v>209</v>
      </c>
      <c r="G8" s="3" t="s">
        <v>113</v>
      </c>
      <c r="H8" s="3" t="s">
        <v>112</v>
      </c>
    </row>
    <row r="9" spans="1:8" x14ac:dyDescent="0.25">
      <c r="A9" s="211" t="s">
        <v>1</v>
      </c>
      <c r="B9" s="212"/>
      <c r="C9" s="212"/>
      <c r="D9" s="212"/>
      <c r="E9" s="213"/>
      <c r="F9" s="35">
        <v>306554653</v>
      </c>
      <c r="G9" s="35">
        <v>209564204</v>
      </c>
      <c r="H9" s="35">
        <v>222524217</v>
      </c>
    </row>
    <row r="10" spans="1:8" x14ac:dyDescent="0.25">
      <c r="A10" s="214" t="s">
        <v>2</v>
      </c>
      <c r="B10" s="213"/>
      <c r="C10" s="213"/>
      <c r="D10" s="213"/>
      <c r="E10" s="213"/>
      <c r="F10" s="35">
        <v>1195</v>
      </c>
      <c r="G10" s="35">
        <v>1181.2329948901718</v>
      </c>
      <c r="H10" s="35">
        <v>1167.9607140487092</v>
      </c>
    </row>
    <row r="11" spans="1:8" x14ac:dyDescent="0.25">
      <c r="A11" s="230" t="s">
        <v>0</v>
      </c>
      <c r="B11" s="228"/>
      <c r="C11" s="228"/>
      <c r="D11" s="228"/>
      <c r="E11" s="231"/>
      <c r="F11" s="34">
        <f t="shared" ref="F11:H11" si="0">F9+F10</f>
        <v>306555848</v>
      </c>
      <c r="G11" s="34">
        <f t="shared" si="0"/>
        <v>209565385.23299488</v>
      </c>
      <c r="H11" s="34">
        <f t="shared" si="0"/>
        <v>222525384.96071404</v>
      </c>
    </row>
    <row r="12" spans="1:8" x14ac:dyDescent="0.25">
      <c r="A12" s="218" t="s">
        <v>4</v>
      </c>
      <c r="B12" s="212"/>
      <c r="C12" s="212"/>
      <c r="D12" s="212"/>
      <c r="E12" s="212"/>
      <c r="F12" s="35">
        <f>231176164+16589891</f>
        <v>247766055</v>
      </c>
      <c r="G12" s="35">
        <v>194485634</v>
      </c>
      <c r="H12" s="36">
        <v>196012731</v>
      </c>
    </row>
    <row r="13" spans="1:8" x14ac:dyDescent="0.25">
      <c r="A13" s="229" t="s">
        <v>5</v>
      </c>
      <c r="B13" s="213"/>
      <c r="C13" s="213"/>
      <c r="D13" s="213"/>
      <c r="E13" s="213"/>
      <c r="F13" s="37">
        <v>59179978</v>
      </c>
      <c r="G13" s="37">
        <v>15945436</v>
      </c>
      <c r="H13" s="36">
        <v>26644208</v>
      </c>
    </row>
    <row r="14" spans="1:8" x14ac:dyDescent="0.25">
      <c r="A14" s="38" t="s">
        <v>3</v>
      </c>
      <c r="B14" s="39"/>
      <c r="C14" s="39"/>
      <c r="D14" s="39"/>
      <c r="E14" s="39"/>
      <c r="F14" s="34">
        <f t="shared" ref="F14:H14" si="1">F12+F13</f>
        <v>306946033</v>
      </c>
      <c r="G14" s="34">
        <f t="shared" si="1"/>
        <v>210431070</v>
      </c>
      <c r="H14" s="34">
        <f t="shared" si="1"/>
        <v>222656939</v>
      </c>
    </row>
    <row r="15" spans="1:8" x14ac:dyDescent="0.25">
      <c r="A15" s="227" t="s">
        <v>6</v>
      </c>
      <c r="B15" s="228"/>
      <c r="C15" s="228"/>
      <c r="D15" s="228"/>
      <c r="E15" s="228"/>
      <c r="F15" s="34">
        <f>F11-F14</f>
        <v>-390185</v>
      </c>
      <c r="G15" s="34">
        <f t="shared" ref="G15:H15" si="2">G11-G14</f>
        <v>-865684.76700511575</v>
      </c>
      <c r="H15" s="34">
        <f t="shared" si="2"/>
        <v>-131554.03928595781</v>
      </c>
    </row>
    <row r="16" spans="1:8" ht="18" x14ac:dyDescent="0.25">
      <c r="A16" s="4"/>
      <c r="B16" s="8"/>
      <c r="C16" s="8"/>
      <c r="D16" s="8"/>
      <c r="E16" s="8"/>
      <c r="F16" s="26"/>
      <c r="G16" s="26"/>
    </row>
    <row r="17" spans="1:10" ht="18" customHeight="1" x14ac:dyDescent="0.25">
      <c r="A17" s="215" t="s">
        <v>33</v>
      </c>
      <c r="B17" s="222"/>
      <c r="C17" s="222"/>
      <c r="D17" s="222"/>
      <c r="E17" s="222"/>
      <c r="F17" s="222"/>
      <c r="G17" s="222"/>
      <c r="H17" s="223"/>
    </row>
    <row r="18" spans="1:10" ht="18" x14ac:dyDescent="0.25">
      <c r="A18" s="27"/>
      <c r="B18" s="25"/>
      <c r="C18" s="25"/>
      <c r="D18" s="25"/>
      <c r="E18" s="25"/>
      <c r="F18" s="26"/>
      <c r="G18" s="26"/>
    </row>
    <row r="19" spans="1:10" x14ac:dyDescent="0.25">
      <c r="A19" s="30"/>
      <c r="B19" s="31"/>
      <c r="C19" s="31"/>
      <c r="D19" s="32"/>
      <c r="E19" s="33"/>
      <c r="F19" s="3" t="s">
        <v>210</v>
      </c>
      <c r="G19" s="3" t="s">
        <v>114</v>
      </c>
      <c r="H19" s="3" t="s">
        <v>112</v>
      </c>
      <c r="J19" s="53"/>
    </row>
    <row r="20" spans="1:10" ht="15.75" customHeight="1" x14ac:dyDescent="0.25">
      <c r="A20" s="211" t="s">
        <v>7</v>
      </c>
      <c r="B20" s="225"/>
      <c r="C20" s="225"/>
      <c r="D20" s="225"/>
      <c r="E20" s="226"/>
      <c r="F20" s="37">
        <v>0</v>
      </c>
      <c r="G20" s="37">
        <v>0</v>
      </c>
      <c r="H20" s="37">
        <v>0</v>
      </c>
      <c r="J20" s="53"/>
    </row>
    <row r="21" spans="1:10" x14ac:dyDescent="0.25">
      <c r="A21" s="211" t="s">
        <v>8</v>
      </c>
      <c r="B21" s="212"/>
      <c r="C21" s="212"/>
      <c r="D21" s="212"/>
      <c r="E21" s="212"/>
      <c r="F21" s="37">
        <v>0</v>
      </c>
      <c r="G21" s="37">
        <v>0</v>
      </c>
      <c r="H21" s="37">
        <v>0</v>
      </c>
      <c r="J21" s="53"/>
    </row>
    <row r="22" spans="1:10" x14ac:dyDescent="0.25">
      <c r="A22" s="219" t="s">
        <v>40</v>
      </c>
      <c r="B22" s="220"/>
      <c r="C22" s="220"/>
      <c r="D22" s="220"/>
      <c r="E22" s="221"/>
      <c r="F22" s="120">
        <v>1919584</v>
      </c>
      <c r="G22" s="120">
        <v>1529399</v>
      </c>
      <c r="H22" s="121">
        <v>663714</v>
      </c>
      <c r="J22" s="53"/>
    </row>
    <row r="23" spans="1:10" x14ac:dyDescent="0.25">
      <c r="A23" s="219" t="s">
        <v>107</v>
      </c>
      <c r="B23" s="220"/>
      <c r="C23" s="220"/>
      <c r="D23" s="220"/>
      <c r="E23" s="221"/>
      <c r="F23" s="120">
        <v>1529399</v>
      </c>
      <c r="G23" s="120">
        <v>663714</v>
      </c>
      <c r="H23" s="121">
        <v>532160</v>
      </c>
      <c r="J23" s="53"/>
    </row>
    <row r="24" spans="1:10" x14ac:dyDescent="0.25">
      <c r="A24" s="227" t="s">
        <v>9</v>
      </c>
      <c r="B24" s="228"/>
      <c r="C24" s="228"/>
      <c r="D24" s="228"/>
      <c r="E24" s="228"/>
      <c r="F24" s="34">
        <f t="shared" ref="F24:H24" si="3">F22-F23</f>
        <v>390185</v>
      </c>
      <c r="G24" s="34">
        <f t="shared" si="3"/>
        <v>865685</v>
      </c>
      <c r="H24" s="34">
        <f t="shared" si="3"/>
        <v>131554</v>
      </c>
      <c r="J24" s="53"/>
    </row>
    <row r="25" spans="1:10" x14ac:dyDescent="0.25">
      <c r="A25" s="218" t="s">
        <v>10</v>
      </c>
      <c r="B25" s="212"/>
      <c r="C25" s="212"/>
      <c r="D25" s="212"/>
      <c r="E25" s="212"/>
      <c r="F25" s="37">
        <v>0</v>
      </c>
      <c r="G25" s="37">
        <v>0</v>
      </c>
      <c r="H25" s="37">
        <v>0</v>
      </c>
    </row>
    <row r="26" spans="1:10" ht="11.25" customHeight="1" x14ac:dyDescent="0.25">
      <c r="A26" s="20"/>
      <c r="B26" s="21"/>
      <c r="C26" s="21"/>
      <c r="D26" s="21"/>
      <c r="E26" s="21"/>
      <c r="F26" s="22"/>
      <c r="G26" s="22"/>
    </row>
    <row r="27" spans="1:10" ht="19.5" customHeight="1" x14ac:dyDescent="0.25">
      <c r="A27" t="s">
        <v>110</v>
      </c>
      <c r="G27" s="46"/>
      <c r="H27" s="46" t="s">
        <v>111</v>
      </c>
    </row>
  </sheetData>
  <mergeCells count="17">
    <mergeCell ref="A25:E25"/>
    <mergeCell ref="A22:E22"/>
    <mergeCell ref="A23:E23"/>
    <mergeCell ref="A17:H17"/>
    <mergeCell ref="A6:H6"/>
    <mergeCell ref="A20:E20"/>
    <mergeCell ref="A21:E21"/>
    <mergeCell ref="A24:E24"/>
    <mergeCell ref="A13:E13"/>
    <mergeCell ref="A15:E15"/>
    <mergeCell ref="A12:E12"/>
    <mergeCell ref="A11:E11"/>
    <mergeCell ref="A9:E9"/>
    <mergeCell ref="A10:E10"/>
    <mergeCell ref="A4:H4"/>
    <mergeCell ref="A1:H1"/>
    <mergeCell ref="A3:H3"/>
  </mergeCells>
  <pageMargins left="0.7" right="0.7" top="0.75" bottom="0.75" header="0.3" footer="0.3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T107"/>
  <sheetViews>
    <sheetView tabSelected="1" view="pageBreakPreview" zoomScale="90" zoomScaleNormal="100" zoomScaleSheetLayoutView="90" workbookViewId="0">
      <pane ySplit="7" topLeftCell="A14" activePane="bottomLeft" state="frozen"/>
      <selection pane="bottomLeft" activeCell="A44" sqref="A44:XFD45"/>
    </sheetView>
  </sheetViews>
  <sheetFormatPr defaultRowHeight="15" x14ac:dyDescent="0.25"/>
  <cols>
    <col min="1" max="1" width="7.85546875" customWidth="1"/>
    <col min="2" max="2" width="9.28515625" customWidth="1"/>
    <col min="3" max="3" width="5.7109375" bestFit="1" customWidth="1"/>
    <col min="4" max="4" width="51.85546875" customWidth="1"/>
    <col min="5" max="5" width="15.7109375" customWidth="1"/>
    <col min="6" max="6" width="16" customWidth="1"/>
    <col min="7" max="8" width="15.7109375" customWidth="1"/>
    <col min="9" max="9" width="18" customWidth="1"/>
    <col min="10" max="10" width="15.7109375" customWidth="1"/>
    <col min="11" max="12" width="15.7109375" style="53" customWidth="1"/>
    <col min="13" max="13" width="18.140625" style="53" customWidth="1"/>
    <col min="14" max="15" width="15.7109375" customWidth="1"/>
    <col min="16" max="16" width="19.5703125" customWidth="1"/>
    <col min="17" max="17" width="26.5703125" customWidth="1"/>
    <col min="18" max="18" width="15.140625" customWidth="1"/>
    <col min="19" max="19" width="15.28515625" customWidth="1"/>
    <col min="20" max="20" width="19.85546875" customWidth="1"/>
  </cols>
  <sheetData>
    <row r="1" spans="1:20" ht="15.75" customHeight="1" x14ac:dyDescent="0.25">
      <c r="A1" s="215" t="s">
        <v>191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</row>
    <row r="2" spans="1:20" ht="13.5" customHeight="1" x14ac:dyDescent="0.25">
      <c r="A2" s="4"/>
      <c r="B2" s="4"/>
      <c r="C2" s="4"/>
      <c r="D2" s="4"/>
      <c r="E2" s="27"/>
      <c r="F2" s="27"/>
      <c r="G2" s="4"/>
      <c r="H2" s="27"/>
      <c r="I2" s="27"/>
      <c r="J2" s="27"/>
      <c r="K2" s="27"/>
      <c r="L2" s="27"/>
      <c r="M2" s="27"/>
      <c r="N2" s="5"/>
      <c r="O2" s="5"/>
    </row>
    <row r="3" spans="1:20" ht="18" customHeight="1" x14ac:dyDescent="0.25">
      <c r="A3" s="215" t="s">
        <v>193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</row>
    <row r="4" spans="1:20" ht="11.25" customHeight="1" x14ac:dyDescent="0.25">
      <c r="A4" s="4"/>
      <c r="B4" s="4"/>
      <c r="C4" s="4"/>
      <c r="D4" s="4"/>
      <c r="E4" s="27"/>
      <c r="F4" s="27"/>
      <c r="G4" s="4"/>
      <c r="H4" s="27"/>
      <c r="I4" s="27"/>
      <c r="J4" s="27"/>
      <c r="K4" s="27"/>
      <c r="L4" s="27"/>
      <c r="M4" s="27"/>
      <c r="N4" s="5"/>
      <c r="O4" s="5"/>
    </row>
    <row r="5" spans="1:20" ht="15.75" x14ac:dyDescent="0.25">
      <c r="A5" s="215" t="s">
        <v>46</v>
      </c>
      <c r="B5" s="245"/>
      <c r="C5" s="245"/>
      <c r="D5" s="245"/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</row>
    <row r="6" spans="1:20" ht="18" x14ac:dyDescent="0.25">
      <c r="A6" s="4"/>
      <c r="B6" s="4"/>
      <c r="C6" s="4"/>
      <c r="D6" s="4"/>
      <c r="E6" s="27"/>
      <c r="F6" s="27"/>
      <c r="G6" s="4"/>
      <c r="H6" s="27"/>
      <c r="I6" s="27"/>
      <c r="J6" s="27"/>
      <c r="K6" s="27"/>
      <c r="L6" s="27"/>
      <c r="M6" s="27"/>
      <c r="N6" s="5"/>
      <c r="O6" s="5"/>
    </row>
    <row r="7" spans="1:20" ht="51" x14ac:dyDescent="0.25">
      <c r="A7" s="24" t="s">
        <v>12</v>
      </c>
      <c r="B7" s="23" t="s">
        <v>13</v>
      </c>
      <c r="C7" s="23" t="s">
        <v>14</v>
      </c>
      <c r="D7" s="23" t="s">
        <v>11</v>
      </c>
      <c r="E7" s="130" t="s">
        <v>199</v>
      </c>
      <c r="F7" s="24" t="s">
        <v>200</v>
      </c>
      <c r="G7" s="23" t="s">
        <v>202</v>
      </c>
      <c r="H7" s="23" t="s">
        <v>201</v>
      </c>
      <c r="I7" s="23" t="s">
        <v>212</v>
      </c>
      <c r="J7" s="23" t="s">
        <v>201</v>
      </c>
      <c r="K7" s="23" t="s">
        <v>203</v>
      </c>
      <c r="L7" s="24" t="s">
        <v>200</v>
      </c>
      <c r="M7" s="24" t="s">
        <v>213</v>
      </c>
      <c r="N7" s="24" t="s">
        <v>34</v>
      </c>
      <c r="O7" s="24" t="s">
        <v>35</v>
      </c>
    </row>
    <row r="8" spans="1:20" s="49" customFormat="1" ht="15.75" customHeight="1" x14ac:dyDescent="0.25">
      <c r="A8" s="100">
        <v>6</v>
      </c>
      <c r="B8" s="100"/>
      <c r="C8" s="100"/>
      <c r="D8" s="100" t="s">
        <v>15</v>
      </c>
      <c r="E8" s="48">
        <f>E9+E17+E19+E21+E24+E28</f>
        <v>255665524</v>
      </c>
      <c r="F8" s="35">
        <f t="shared" ref="F8:F34" si="0">G8-E8</f>
        <v>9762292.4328754544</v>
      </c>
      <c r="G8" s="35">
        <f>G9+G17+G19+G21+G24+G28</f>
        <v>265427816.43287545</v>
      </c>
      <c r="H8" s="35">
        <f>I8-G8</f>
        <v>877809</v>
      </c>
      <c r="I8" s="35">
        <f>I9+I17+I19+I21+I24+I28</f>
        <v>266305625.43287545</v>
      </c>
      <c r="J8" s="35">
        <f>K8-I8</f>
        <v>8604128.5671245456</v>
      </c>
      <c r="K8" s="35">
        <f>K9+K17+K19+K21+K24+K28</f>
        <v>274909754</v>
      </c>
      <c r="L8" s="35">
        <f>M8-K8</f>
        <v>31644899</v>
      </c>
      <c r="M8" s="35">
        <f>M9+M17+M19+M21+M24+M28</f>
        <v>306554653</v>
      </c>
      <c r="N8" s="35">
        <f>N9+N17+N19+N21+N24+N28</f>
        <v>209564204</v>
      </c>
      <c r="O8" s="35">
        <f>O9+O17+O19+O21+O24+O28</f>
        <v>222524217</v>
      </c>
    </row>
    <row r="9" spans="1:20" s="49" customFormat="1" ht="25.5" x14ac:dyDescent="0.25">
      <c r="A9" s="100"/>
      <c r="B9" s="100">
        <v>63</v>
      </c>
      <c r="C9" s="100"/>
      <c r="D9" s="100" t="s">
        <v>36</v>
      </c>
      <c r="E9" s="48">
        <f>SUM(E10:E16)</f>
        <v>52995122</v>
      </c>
      <c r="F9" s="35">
        <f t="shared" si="0"/>
        <v>-8715526.2899329737</v>
      </c>
      <c r="G9" s="35">
        <f>SUM(G10:G16)</f>
        <v>44279595.710067026</v>
      </c>
      <c r="H9" s="35">
        <f t="shared" ref="H9:H34" si="1">I9-G9</f>
        <v>0</v>
      </c>
      <c r="I9" s="35">
        <f>SUM(I10:I16)</f>
        <v>44279595.710067026</v>
      </c>
      <c r="J9" s="35">
        <f t="shared" ref="J9:L34" si="2">K9-I9</f>
        <v>73813.289932973683</v>
      </c>
      <c r="K9" s="35">
        <f>SUM(K10:K16)</f>
        <v>44353409</v>
      </c>
      <c r="L9" s="35">
        <f>M9-K9</f>
        <v>4657009</v>
      </c>
      <c r="M9" s="35">
        <f>SUM(M10:M16)</f>
        <v>49010418</v>
      </c>
      <c r="N9" s="35">
        <f>SUM(N10:N16)</f>
        <v>9744884</v>
      </c>
      <c r="O9" s="35">
        <f>SUM(O10:O16)</f>
        <v>20784697</v>
      </c>
      <c r="P9" s="51"/>
      <c r="Q9" s="51"/>
      <c r="R9" s="51"/>
    </row>
    <row r="10" spans="1:20" x14ac:dyDescent="0.25">
      <c r="A10" s="109"/>
      <c r="B10" s="109"/>
      <c r="C10" s="102">
        <v>52</v>
      </c>
      <c r="D10" s="102" t="s">
        <v>38</v>
      </c>
      <c r="E10" s="45">
        <v>598999</v>
      </c>
      <c r="F10" s="135">
        <f t="shared" si="0"/>
        <v>0.27002455363981426</v>
      </c>
      <c r="G10" s="45">
        <v>598999.27002455364</v>
      </c>
      <c r="H10" s="45">
        <f>I10-G10</f>
        <v>0</v>
      </c>
      <c r="I10" s="45">
        <v>598999.27002455364</v>
      </c>
      <c r="J10" s="45">
        <f t="shared" si="2"/>
        <v>8327654.7299754461</v>
      </c>
      <c r="K10" s="45">
        <f>8128687+3594+92728+456774+244871</f>
        <v>8926654</v>
      </c>
      <c r="L10" s="45">
        <f t="shared" ref="L10:L16" si="3">M10-K10</f>
        <v>0</v>
      </c>
      <c r="M10" s="45">
        <f>8128687+3594+92728+456774+244871</f>
        <v>8926654</v>
      </c>
      <c r="N10" s="45">
        <v>963956</v>
      </c>
      <c r="O10" s="45">
        <v>876276</v>
      </c>
      <c r="P10" s="53"/>
      <c r="Q10" s="53"/>
      <c r="R10" s="53"/>
    </row>
    <row r="11" spans="1:20" x14ac:dyDescent="0.25">
      <c r="A11" s="109"/>
      <c r="B11" s="109"/>
      <c r="C11" s="102">
        <v>559</v>
      </c>
      <c r="D11" s="102" t="s">
        <v>76</v>
      </c>
      <c r="E11" s="45">
        <v>44189</v>
      </c>
      <c r="F11" s="135">
        <f t="shared" si="0"/>
        <v>-6152</v>
      </c>
      <c r="G11" s="45">
        <v>38037</v>
      </c>
      <c r="H11" s="45">
        <f t="shared" si="1"/>
        <v>0</v>
      </c>
      <c r="I11" s="45">
        <v>38037</v>
      </c>
      <c r="J11" s="45">
        <f>K11-I11</f>
        <v>12193</v>
      </c>
      <c r="K11" s="45">
        <v>50230</v>
      </c>
      <c r="L11" s="45">
        <f t="shared" si="3"/>
        <v>0</v>
      </c>
      <c r="M11" s="45">
        <v>50230</v>
      </c>
      <c r="N11" s="45">
        <v>0</v>
      </c>
      <c r="O11" s="45">
        <v>0</v>
      </c>
      <c r="P11" s="53"/>
      <c r="Q11" s="53"/>
      <c r="R11" s="53"/>
    </row>
    <row r="12" spans="1:20" x14ac:dyDescent="0.25">
      <c r="A12" s="109"/>
      <c r="B12" s="109"/>
      <c r="C12" s="102">
        <v>561</v>
      </c>
      <c r="D12" s="102" t="s">
        <v>96</v>
      </c>
      <c r="E12" s="45">
        <v>2541529</v>
      </c>
      <c r="F12" s="135">
        <f t="shared" si="0"/>
        <v>781638</v>
      </c>
      <c r="G12" s="45">
        <f>2541529+771485+10153</f>
        <v>3323167</v>
      </c>
      <c r="H12" s="45">
        <f t="shared" si="1"/>
        <v>0</v>
      </c>
      <c r="I12" s="45">
        <v>3323167</v>
      </c>
      <c r="J12" s="45">
        <f t="shared" si="2"/>
        <v>-729392</v>
      </c>
      <c r="K12" s="45">
        <v>2593775</v>
      </c>
      <c r="L12" s="45">
        <f t="shared" si="3"/>
        <v>0</v>
      </c>
      <c r="M12" s="45">
        <v>2593775</v>
      </c>
      <c r="N12" s="45">
        <v>0</v>
      </c>
      <c r="O12" s="45">
        <v>0</v>
      </c>
      <c r="P12" s="53"/>
      <c r="Q12" s="53"/>
      <c r="R12" s="53"/>
      <c r="S12" s="46"/>
    </row>
    <row r="13" spans="1:20" x14ac:dyDescent="0.25">
      <c r="A13" s="109"/>
      <c r="B13" s="109"/>
      <c r="C13" s="102">
        <v>563</v>
      </c>
      <c r="D13" s="102" t="s">
        <v>94</v>
      </c>
      <c r="E13" s="45">
        <v>535353</v>
      </c>
      <c r="F13" s="135">
        <f t="shared" si="0"/>
        <v>21067.241754596005</v>
      </c>
      <c r="G13" s="45">
        <f>535353.241754596+25873-4806</f>
        <v>556420.24175459601</v>
      </c>
      <c r="H13" s="45">
        <f t="shared" si="1"/>
        <v>0</v>
      </c>
      <c r="I13" s="45">
        <v>556420.24175459601</v>
      </c>
      <c r="J13" s="45">
        <f t="shared" si="2"/>
        <v>-331262.24175459601</v>
      </c>
      <c r="K13" s="45">
        <v>225158</v>
      </c>
      <c r="L13" s="45">
        <f t="shared" si="3"/>
        <v>0</v>
      </c>
      <c r="M13" s="45">
        <v>225158</v>
      </c>
      <c r="N13" s="45">
        <v>0</v>
      </c>
      <c r="O13" s="45">
        <v>0</v>
      </c>
      <c r="P13" s="53"/>
      <c r="Q13" s="53"/>
      <c r="R13" s="53"/>
      <c r="S13" s="46"/>
    </row>
    <row r="14" spans="1:20" x14ac:dyDescent="0.25">
      <c r="A14" s="109"/>
      <c r="B14" s="109"/>
      <c r="C14" s="102">
        <v>5761</v>
      </c>
      <c r="D14" s="102" t="s">
        <v>95</v>
      </c>
      <c r="E14" s="45">
        <v>10346257</v>
      </c>
      <c r="F14" s="135">
        <f t="shared" si="0"/>
        <v>0</v>
      </c>
      <c r="G14" s="45">
        <v>10346257</v>
      </c>
      <c r="H14" s="45">
        <f t="shared" si="1"/>
        <v>0</v>
      </c>
      <c r="I14" s="45">
        <v>10346257</v>
      </c>
      <c r="J14" s="45">
        <f t="shared" si="2"/>
        <v>0</v>
      </c>
      <c r="K14" s="45">
        <v>10346257</v>
      </c>
      <c r="L14" s="45">
        <f t="shared" si="3"/>
        <v>4657009</v>
      </c>
      <c r="M14" s="45">
        <v>15003266</v>
      </c>
      <c r="N14" s="45">
        <v>0</v>
      </c>
      <c r="O14" s="45">
        <v>0</v>
      </c>
      <c r="P14" s="53"/>
      <c r="Q14" s="53"/>
      <c r="R14" s="53"/>
      <c r="S14" s="46"/>
    </row>
    <row r="15" spans="1:20" x14ac:dyDescent="0.25">
      <c r="A15" s="109"/>
      <c r="B15" s="109"/>
      <c r="C15" s="102">
        <v>5762</v>
      </c>
      <c r="D15" s="102" t="s">
        <v>98</v>
      </c>
      <c r="E15" s="45">
        <v>837348</v>
      </c>
      <c r="F15" s="135">
        <f t="shared" si="0"/>
        <v>-192268.80171212403</v>
      </c>
      <c r="G15" s="45">
        <f>837348.198287876-492269+300000</f>
        <v>645079.19828787597</v>
      </c>
      <c r="H15" s="45">
        <f t="shared" si="1"/>
        <v>0</v>
      </c>
      <c r="I15" s="45">
        <v>645079.19828787597</v>
      </c>
      <c r="J15" s="45">
        <f t="shared" si="2"/>
        <v>-0.19828787597361952</v>
      </c>
      <c r="K15" s="45">
        <v>645079</v>
      </c>
      <c r="L15" s="45">
        <f t="shared" si="3"/>
        <v>0</v>
      </c>
      <c r="M15" s="45">
        <v>645079</v>
      </c>
      <c r="N15" s="45">
        <v>0</v>
      </c>
      <c r="O15" s="45">
        <v>0</v>
      </c>
      <c r="P15" s="53"/>
      <c r="Q15" s="53"/>
      <c r="R15" s="53"/>
    </row>
    <row r="16" spans="1:20" x14ac:dyDescent="0.25">
      <c r="A16" s="109"/>
      <c r="B16" s="109"/>
      <c r="C16" s="102">
        <v>581</v>
      </c>
      <c r="D16" s="102" t="s">
        <v>56</v>
      </c>
      <c r="E16" s="45">
        <v>38091447</v>
      </c>
      <c r="F16" s="135">
        <f t="shared" si="0"/>
        <v>-9319811</v>
      </c>
      <c r="G16" s="45">
        <f>38091447+3157412-12477223</f>
        <v>28771636</v>
      </c>
      <c r="H16" s="45">
        <f t="shared" si="1"/>
        <v>0</v>
      </c>
      <c r="I16" s="45">
        <v>28771636</v>
      </c>
      <c r="J16" s="45">
        <f t="shared" si="2"/>
        <v>-7205380</v>
      </c>
      <c r="K16" s="45">
        <v>21566256</v>
      </c>
      <c r="L16" s="45">
        <f t="shared" si="3"/>
        <v>0</v>
      </c>
      <c r="M16" s="45">
        <v>21566256</v>
      </c>
      <c r="N16" s="45">
        <v>8780928</v>
      </c>
      <c r="O16" s="45">
        <v>19908421</v>
      </c>
      <c r="P16" s="53"/>
      <c r="Q16" s="53"/>
      <c r="R16" s="55"/>
      <c r="S16" s="46"/>
      <c r="T16" s="46"/>
    </row>
    <row r="17" spans="1:20" s="49" customFormat="1" x14ac:dyDescent="0.25">
      <c r="A17" s="110"/>
      <c r="B17" s="110">
        <v>64</v>
      </c>
      <c r="C17" s="103"/>
      <c r="D17" s="103" t="s">
        <v>89</v>
      </c>
      <c r="E17" s="35">
        <f>E18</f>
        <v>398</v>
      </c>
      <c r="F17" s="134">
        <f t="shared" si="0"/>
        <v>6000</v>
      </c>
      <c r="G17" s="35">
        <f>G18</f>
        <v>6398</v>
      </c>
      <c r="H17" s="35">
        <f t="shared" si="1"/>
        <v>0</v>
      </c>
      <c r="I17" s="35">
        <f>I18</f>
        <v>6398</v>
      </c>
      <c r="J17" s="35">
        <f t="shared" si="2"/>
        <v>11820</v>
      </c>
      <c r="K17" s="35">
        <f>K18</f>
        <v>18218</v>
      </c>
      <c r="L17" s="35">
        <f t="shared" si="2"/>
        <v>0</v>
      </c>
      <c r="M17" s="35">
        <f>M18</f>
        <v>18218</v>
      </c>
      <c r="N17" s="35">
        <f t="shared" ref="N17:O17" si="4">N18</f>
        <v>398</v>
      </c>
      <c r="O17" s="35">
        <f t="shared" si="4"/>
        <v>398</v>
      </c>
      <c r="P17" s="114"/>
      <c r="Q17" s="114"/>
      <c r="R17" s="115"/>
      <c r="S17" s="51"/>
      <c r="T17" s="51"/>
    </row>
    <row r="18" spans="1:20" x14ac:dyDescent="0.25">
      <c r="A18" s="109"/>
      <c r="B18" s="109"/>
      <c r="C18" s="102">
        <v>31</v>
      </c>
      <c r="D18" s="101" t="s">
        <v>31</v>
      </c>
      <c r="E18" s="45">
        <v>398</v>
      </c>
      <c r="F18" s="135">
        <f t="shared" si="0"/>
        <v>6000</v>
      </c>
      <c r="G18" s="45">
        <f>114+6284</f>
        <v>6398</v>
      </c>
      <c r="H18" s="45">
        <f t="shared" si="1"/>
        <v>0</v>
      </c>
      <c r="I18" s="45">
        <v>6398</v>
      </c>
      <c r="J18" s="45">
        <f t="shared" si="2"/>
        <v>11820</v>
      </c>
      <c r="K18" s="45">
        <f>114+18104</f>
        <v>18218</v>
      </c>
      <c r="L18" s="45">
        <f t="shared" si="2"/>
        <v>0</v>
      </c>
      <c r="M18" s="45">
        <f>114+18104</f>
        <v>18218</v>
      </c>
      <c r="N18" s="45">
        <v>398</v>
      </c>
      <c r="O18" s="45">
        <v>398</v>
      </c>
      <c r="P18" s="53"/>
      <c r="Q18" s="53"/>
      <c r="R18" s="55"/>
      <c r="S18" s="46"/>
      <c r="T18" s="46"/>
    </row>
    <row r="19" spans="1:20" s="49" customFormat="1" ht="25.5" x14ac:dyDescent="0.25">
      <c r="A19" s="110"/>
      <c r="B19" s="110">
        <v>65</v>
      </c>
      <c r="C19" s="103"/>
      <c r="D19" s="111" t="s">
        <v>90</v>
      </c>
      <c r="E19" s="35">
        <f>E20</f>
        <v>11579626</v>
      </c>
      <c r="F19" s="134">
        <f t="shared" si="0"/>
        <v>0</v>
      </c>
      <c r="G19" s="35">
        <f>G20</f>
        <v>11579626</v>
      </c>
      <c r="H19" s="35">
        <f t="shared" si="1"/>
        <v>0</v>
      </c>
      <c r="I19" s="35">
        <f>I20</f>
        <v>11579626</v>
      </c>
      <c r="J19" s="35">
        <f t="shared" si="2"/>
        <v>0</v>
      </c>
      <c r="K19" s="35">
        <f>K20</f>
        <v>11579626</v>
      </c>
      <c r="L19" s="35">
        <f t="shared" si="2"/>
        <v>0</v>
      </c>
      <c r="M19" s="35">
        <f>M20</f>
        <v>11579626</v>
      </c>
      <c r="N19" s="35">
        <f t="shared" ref="N19:O19" si="5">N20</f>
        <v>11712245</v>
      </c>
      <c r="O19" s="35">
        <f t="shared" si="5"/>
        <v>11810079</v>
      </c>
      <c r="P19" s="114"/>
      <c r="Q19" s="115"/>
      <c r="R19" s="115"/>
      <c r="S19" s="51"/>
      <c r="T19" s="51"/>
    </row>
    <row r="20" spans="1:20" ht="15.75" customHeight="1" x14ac:dyDescent="0.25">
      <c r="A20" s="109"/>
      <c r="B20" s="109"/>
      <c r="C20" s="102">
        <v>43</v>
      </c>
      <c r="D20" s="101" t="s">
        <v>39</v>
      </c>
      <c r="E20" s="45">
        <v>11579626</v>
      </c>
      <c r="F20" s="135">
        <f t="shared" si="0"/>
        <v>0</v>
      </c>
      <c r="G20" s="45">
        <f>11563415+16211</f>
        <v>11579626</v>
      </c>
      <c r="H20" s="45">
        <f t="shared" si="1"/>
        <v>0</v>
      </c>
      <c r="I20" s="45">
        <v>11579626</v>
      </c>
      <c r="J20" s="45">
        <f t="shared" si="2"/>
        <v>0</v>
      </c>
      <c r="K20" s="45">
        <f>11563415+16211</f>
        <v>11579626</v>
      </c>
      <c r="L20" s="45">
        <f t="shared" si="2"/>
        <v>0</v>
      </c>
      <c r="M20" s="45">
        <f>11563415+16211</f>
        <v>11579626</v>
      </c>
      <c r="N20" s="45">
        <v>11712245</v>
      </c>
      <c r="O20" s="45">
        <v>11810079</v>
      </c>
      <c r="P20" s="53"/>
      <c r="Q20" s="53"/>
      <c r="R20" s="53"/>
      <c r="S20" s="46"/>
    </row>
    <row r="21" spans="1:20" s="49" customFormat="1" ht="39" customHeight="1" x14ac:dyDescent="0.25">
      <c r="A21" s="110"/>
      <c r="B21" s="110">
        <v>66</v>
      </c>
      <c r="C21" s="103"/>
      <c r="D21" s="100" t="s">
        <v>91</v>
      </c>
      <c r="E21" s="35">
        <f>E22+E23</f>
        <v>1742677</v>
      </c>
      <c r="F21" s="134">
        <f t="shared" si="0"/>
        <v>338430</v>
      </c>
      <c r="G21" s="35">
        <f>G22+G23</f>
        <v>2081107</v>
      </c>
      <c r="H21" s="35">
        <f t="shared" si="1"/>
        <v>0</v>
      </c>
      <c r="I21" s="35">
        <f>I22+I23</f>
        <v>2081107</v>
      </c>
      <c r="J21" s="35">
        <f t="shared" si="2"/>
        <v>491100</v>
      </c>
      <c r="K21" s="35">
        <f>K22+K23</f>
        <v>2572207</v>
      </c>
      <c r="L21" s="35">
        <f>M21-K21</f>
        <v>0</v>
      </c>
      <c r="M21" s="35">
        <f>M22+M23</f>
        <v>2572207</v>
      </c>
      <c r="N21" s="35">
        <f>N22+N23</f>
        <v>1827563</v>
      </c>
      <c r="O21" s="35">
        <f>O22+O23</f>
        <v>1877749</v>
      </c>
      <c r="P21" s="114"/>
      <c r="Q21" s="114"/>
      <c r="R21" s="114"/>
      <c r="S21" s="51"/>
    </row>
    <row r="22" spans="1:20" x14ac:dyDescent="0.25">
      <c r="A22" s="109"/>
      <c r="B22" s="110"/>
      <c r="C22" s="102">
        <v>31</v>
      </c>
      <c r="D22" s="101" t="s">
        <v>31</v>
      </c>
      <c r="E22" s="45">
        <v>1720696</v>
      </c>
      <c r="F22" s="135">
        <f t="shared" si="0"/>
        <v>232780</v>
      </c>
      <c r="G22" s="45">
        <v>1953476</v>
      </c>
      <c r="H22" s="45">
        <f t="shared" si="1"/>
        <v>0</v>
      </c>
      <c r="I22" s="45">
        <v>1953476</v>
      </c>
      <c r="J22" s="45">
        <f t="shared" si="2"/>
        <v>394525</v>
      </c>
      <c r="K22" s="45">
        <f>2348001</f>
        <v>2348001</v>
      </c>
      <c r="L22" s="45">
        <f t="shared" ref="L22:L23" si="6">M22-K22</f>
        <v>0</v>
      </c>
      <c r="M22" s="45">
        <f>2348001</f>
        <v>2348001</v>
      </c>
      <c r="N22" s="45">
        <v>1686569</v>
      </c>
      <c r="O22" s="45">
        <v>1710226</v>
      </c>
      <c r="P22" s="53"/>
      <c r="Q22" s="53"/>
      <c r="R22" s="53"/>
      <c r="S22" s="46"/>
    </row>
    <row r="23" spans="1:20" x14ac:dyDescent="0.25">
      <c r="A23" s="109"/>
      <c r="B23" s="110"/>
      <c r="C23" s="102">
        <v>61</v>
      </c>
      <c r="D23" s="101" t="s">
        <v>53</v>
      </c>
      <c r="E23" s="45">
        <v>21981</v>
      </c>
      <c r="F23" s="135">
        <f t="shared" si="0"/>
        <v>105650</v>
      </c>
      <c r="G23" s="45">
        <v>127631</v>
      </c>
      <c r="H23" s="45">
        <f t="shared" si="1"/>
        <v>0</v>
      </c>
      <c r="I23" s="45">
        <v>127631</v>
      </c>
      <c r="J23" s="45">
        <f t="shared" si="2"/>
        <v>96575</v>
      </c>
      <c r="K23" s="45">
        <f>28+2534+162358+11+59275</f>
        <v>224206</v>
      </c>
      <c r="L23" s="45">
        <f t="shared" si="6"/>
        <v>0</v>
      </c>
      <c r="M23" s="45">
        <f>28+2534+162358+11+59275</f>
        <v>224206</v>
      </c>
      <c r="N23" s="45">
        <v>140994</v>
      </c>
      <c r="O23" s="45">
        <v>167523</v>
      </c>
      <c r="P23" s="53"/>
      <c r="Q23" s="53"/>
      <c r="R23" s="53"/>
      <c r="S23" s="46"/>
    </row>
    <row r="24" spans="1:20" s="49" customFormat="1" ht="31.5" customHeight="1" x14ac:dyDescent="0.25">
      <c r="A24" s="110"/>
      <c r="B24" s="110">
        <v>67</v>
      </c>
      <c r="C24" s="103"/>
      <c r="D24" s="100" t="s">
        <v>92</v>
      </c>
      <c r="E24" s="35">
        <f>SUM(E25:E27)</f>
        <v>189347568</v>
      </c>
      <c r="F24" s="134">
        <f t="shared" si="0"/>
        <v>18066269</v>
      </c>
      <c r="G24" s="35">
        <f>SUM(G25:G27)</f>
        <v>207413837</v>
      </c>
      <c r="H24" s="35">
        <f t="shared" si="1"/>
        <v>877809</v>
      </c>
      <c r="I24" s="35">
        <f>SUM(I25:I27)</f>
        <v>208291646</v>
      </c>
      <c r="J24" s="35">
        <f t="shared" si="2"/>
        <v>7968260</v>
      </c>
      <c r="K24" s="35">
        <f>SUM(K25:K27)</f>
        <v>216259906</v>
      </c>
      <c r="L24" s="35">
        <f t="shared" si="2"/>
        <v>26987890</v>
      </c>
      <c r="M24" s="35">
        <f>SUM(M25:M27)</f>
        <v>243247796</v>
      </c>
      <c r="N24" s="35">
        <f t="shared" ref="N24:O24" si="7">SUM(N25:N27)</f>
        <v>186278981</v>
      </c>
      <c r="O24" s="35">
        <f t="shared" si="7"/>
        <v>188051161</v>
      </c>
      <c r="P24" s="114"/>
      <c r="Q24" s="114"/>
      <c r="R24" s="114"/>
      <c r="S24" s="51"/>
    </row>
    <row r="25" spans="1:20" ht="18" customHeight="1" x14ac:dyDescent="0.25">
      <c r="A25" s="109"/>
      <c r="B25" s="109"/>
      <c r="C25" s="102">
        <v>11</v>
      </c>
      <c r="D25" s="101" t="s">
        <v>16</v>
      </c>
      <c r="E25" s="45">
        <v>9305564</v>
      </c>
      <c r="F25" s="135">
        <f t="shared" si="0"/>
        <v>46499</v>
      </c>
      <c r="G25" s="45">
        <f>9305564+1097377-1082169+31291</f>
        <v>9352063</v>
      </c>
      <c r="H25" s="45">
        <f t="shared" si="1"/>
        <v>877809</v>
      </c>
      <c r="I25" s="45">
        <v>10229872</v>
      </c>
      <c r="J25" s="45">
        <f t="shared" si="2"/>
        <v>0</v>
      </c>
      <c r="K25" s="45">
        <v>10229872</v>
      </c>
      <c r="L25" s="45">
        <f t="shared" si="2"/>
        <v>26990726</v>
      </c>
      <c r="M25" s="45">
        <v>37220598</v>
      </c>
      <c r="N25" s="45">
        <v>5348729</v>
      </c>
      <c r="O25" s="45">
        <v>5348729</v>
      </c>
      <c r="P25" s="53"/>
      <c r="Q25" s="55"/>
      <c r="R25" s="53"/>
    </row>
    <row r="26" spans="1:20" ht="16.5" customHeight="1" x14ac:dyDescent="0.25">
      <c r="A26" s="109"/>
      <c r="B26" s="109"/>
      <c r="C26" s="102">
        <v>12</v>
      </c>
      <c r="D26" s="101" t="s">
        <v>50</v>
      </c>
      <c r="E26" s="45">
        <v>669880</v>
      </c>
      <c r="F26" s="135">
        <f t="shared" si="0"/>
        <v>19770</v>
      </c>
      <c r="G26" s="45">
        <f>669880+18826+944</f>
        <v>689650</v>
      </c>
      <c r="H26" s="45">
        <f t="shared" si="1"/>
        <v>0</v>
      </c>
      <c r="I26" s="45">
        <v>689650</v>
      </c>
      <c r="J26" s="45">
        <f t="shared" si="2"/>
        <v>-188221</v>
      </c>
      <c r="K26" s="45">
        <v>501429</v>
      </c>
      <c r="L26" s="45">
        <f t="shared" si="2"/>
        <v>-2836</v>
      </c>
      <c r="M26" s="45">
        <v>498593</v>
      </c>
      <c r="N26" s="45">
        <v>0</v>
      </c>
      <c r="O26" s="45">
        <v>0</v>
      </c>
      <c r="P26" s="53"/>
      <c r="Q26" s="53"/>
      <c r="R26" s="53"/>
      <c r="S26" s="46"/>
    </row>
    <row r="27" spans="1:20" ht="18.75" customHeight="1" x14ac:dyDescent="0.25">
      <c r="A27" s="109"/>
      <c r="B27" s="109"/>
      <c r="C27" s="102">
        <v>43</v>
      </c>
      <c r="D27" s="101" t="s">
        <v>39</v>
      </c>
      <c r="E27" s="45">
        <v>179372124</v>
      </c>
      <c r="F27" s="135">
        <f t="shared" si="0"/>
        <v>18000000</v>
      </c>
      <c r="G27" s="45">
        <v>197372124</v>
      </c>
      <c r="H27" s="45">
        <f t="shared" si="1"/>
        <v>0</v>
      </c>
      <c r="I27" s="45">
        <v>197372124</v>
      </c>
      <c r="J27" s="45">
        <f t="shared" si="2"/>
        <v>8156481</v>
      </c>
      <c r="K27" s="45">
        <v>205528605</v>
      </c>
      <c r="L27" s="45">
        <f t="shared" si="2"/>
        <v>0</v>
      </c>
      <c r="M27" s="45">
        <v>205528605</v>
      </c>
      <c r="N27" s="45">
        <v>180930252</v>
      </c>
      <c r="O27" s="45">
        <v>182702432</v>
      </c>
      <c r="P27" s="53"/>
      <c r="Q27" s="53"/>
      <c r="R27" s="53"/>
      <c r="S27" s="46"/>
    </row>
    <row r="28" spans="1:20" s="49" customFormat="1" x14ac:dyDescent="0.25">
      <c r="A28" s="110"/>
      <c r="B28" s="110">
        <v>68</v>
      </c>
      <c r="C28" s="103"/>
      <c r="D28" s="100" t="s">
        <v>93</v>
      </c>
      <c r="E28" s="35">
        <f>E29+E30</f>
        <v>133</v>
      </c>
      <c r="F28" s="134">
        <f t="shared" si="0"/>
        <v>67119.722808414619</v>
      </c>
      <c r="G28" s="35">
        <f>G29+G30</f>
        <v>67252.722808414619</v>
      </c>
      <c r="H28" s="35">
        <f t="shared" si="1"/>
        <v>0</v>
      </c>
      <c r="I28" s="35">
        <f>I29+I30</f>
        <v>67252.722808414619</v>
      </c>
      <c r="J28" s="35">
        <f t="shared" si="2"/>
        <v>59135.277191585381</v>
      </c>
      <c r="K28" s="35">
        <f>K29+K30</f>
        <v>126388</v>
      </c>
      <c r="L28" s="35">
        <f t="shared" si="2"/>
        <v>0</v>
      </c>
      <c r="M28" s="35">
        <f>M29+M30</f>
        <v>126388</v>
      </c>
      <c r="N28" s="35">
        <f>N29</f>
        <v>133</v>
      </c>
      <c r="O28" s="35">
        <f>O29</f>
        <v>133</v>
      </c>
      <c r="P28" s="114"/>
      <c r="Q28" s="114"/>
      <c r="R28" s="114"/>
      <c r="S28" s="51"/>
    </row>
    <row r="29" spans="1:20" x14ac:dyDescent="0.25">
      <c r="A29" s="109"/>
      <c r="B29" s="109"/>
      <c r="C29" s="102">
        <v>31</v>
      </c>
      <c r="D29" s="101" t="s">
        <v>31</v>
      </c>
      <c r="E29" s="45">
        <v>133</v>
      </c>
      <c r="F29" s="135">
        <f t="shared" si="0"/>
        <v>-0.27719158537394151</v>
      </c>
      <c r="G29" s="45">
        <v>132.72280841462606</v>
      </c>
      <c r="H29" s="45">
        <f t="shared" si="1"/>
        <v>0</v>
      </c>
      <c r="I29" s="45">
        <v>132.72280841462606</v>
      </c>
      <c r="J29" s="45">
        <f t="shared" si="2"/>
        <v>0.27719158537394151</v>
      </c>
      <c r="K29" s="45">
        <f>133</f>
        <v>133</v>
      </c>
      <c r="L29" s="45">
        <f t="shared" si="2"/>
        <v>0</v>
      </c>
      <c r="M29" s="45">
        <f>133</f>
        <v>133</v>
      </c>
      <c r="N29" s="45">
        <v>133</v>
      </c>
      <c r="O29" s="45">
        <v>133</v>
      </c>
      <c r="S29" s="46"/>
    </row>
    <row r="30" spans="1:20" x14ac:dyDescent="0.25">
      <c r="A30" s="109"/>
      <c r="B30" s="109"/>
      <c r="C30" s="102">
        <v>43</v>
      </c>
      <c r="D30" s="101" t="s">
        <v>39</v>
      </c>
      <c r="E30" s="45">
        <v>0</v>
      </c>
      <c r="F30" s="135">
        <f t="shared" si="0"/>
        <v>67120</v>
      </c>
      <c r="G30" s="45">
        <v>67120</v>
      </c>
      <c r="H30" s="45">
        <f t="shared" si="1"/>
        <v>0</v>
      </c>
      <c r="I30" s="45">
        <v>67120</v>
      </c>
      <c r="J30" s="45">
        <f t="shared" si="2"/>
        <v>59135</v>
      </c>
      <c r="K30" s="45">
        <v>126255</v>
      </c>
      <c r="L30" s="45">
        <f t="shared" si="2"/>
        <v>0</v>
      </c>
      <c r="M30" s="45">
        <v>126255</v>
      </c>
      <c r="N30" s="45">
        <v>0</v>
      </c>
      <c r="O30" s="45">
        <v>0</v>
      </c>
      <c r="R30" s="46"/>
      <c r="S30" s="46"/>
    </row>
    <row r="31" spans="1:20" s="49" customFormat="1" x14ac:dyDescent="0.25">
      <c r="A31" s="110">
        <v>7</v>
      </c>
      <c r="B31" s="110"/>
      <c r="C31" s="103"/>
      <c r="D31" s="100" t="s">
        <v>47</v>
      </c>
      <c r="E31" s="35">
        <f>E32</f>
        <v>1195</v>
      </c>
      <c r="F31" s="134">
        <f t="shared" si="0"/>
        <v>-0.49472426836996419</v>
      </c>
      <c r="G31" s="35">
        <f>G32</f>
        <v>1194.50527573163</v>
      </c>
      <c r="H31" s="35">
        <f t="shared" si="1"/>
        <v>0</v>
      </c>
      <c r="I31" s="35">
        <f>I32</f>
        <v>1194.50527573163</v>
      </c>
      <c r="J31" s="35">
        <f t="shared" si="2"/>
        <v>0.49472426836996419</v>
      </c>
      <c r="K31" s="35">
        <f>K32</f>
        <v>1195</v>
      </c>
      <c r="L31" s="35">
        <f t="shared" si="2"/>
        <v>0</v>
      </c>
      <c r="M31" s="35">
        <f>M32</f>
        <v>1195</v>
      </c>
      <c r="N31" s="35">
        <f t="shared" ref="N31:O32" si="8">N32</f>
        <v>1181</v>
      </c>
      <c r="O31" s="35">
        <f t="shared" si="8"/>
        <v>1168</v>
      </c>
    </row>
    <row r="32" spans="1:20" s="49" customFormat="1" x14ac:dyDescent="0.25">
      <c r="A32" s="110"/>
      <c r="B32" s="110">
        <v>72</v>
      </c>
      <c r="C32" s="103"/>
      <c r="D32" s="112" t="s">
        <v>48</v>
      </c>
      <c r="E32" s="35">
        <f>E33</f>
        <v>1195</v>
      </c>
      <c r="F32" s="134">
        <f t="shared" si="0"/>
        <v>-0.49472426836996419</v>
      </c>
      <c r="G32" s="35">
        <f>G33</f>
        <v>1194.50527573163</v>
      </c>
      <c r="H32" s="35">
        <f t="shared" si="1"/>
        <v>0</v>
      </c>
      <c r="I32" s="35">
        <f>I33</f>
        <v>1194.50527573163</v>
      </c>
      <c r="J32" s="35">
        <f t="shared" si="2"/>
        <v>0.49472426836996419</v>
      </c>
      <c r="K32" s="35">
        <f>K33</f>
        <v>1195</v>
      </c>
      <c r="L32" s="35">
        <f t="shared" si="2"/>
        <v>0</v>
      </c>
      <c r="M32" s="35">
        <f>M33</f>
        <v>1195</v>
      </c>
      <c r="N32" s="35">
        <f t="shared" si="8"/>
        <v>1181</v>
      </c>
      <c r="O32" s="35">
        <f t="shared" si="8"/>
        <v>1168</v>
      </c>
      <c r="R32" s="51"/>
      <c r="S32" s="51"/>
    </row>
    <row r="33" spans="1:20" ht="32.25" customHeight="1" x14ac:dyDescent="0.25">
      <c r="A33" s="109"/>
      <c r="B33" s="109"/>
      <c r="C33" s="102">
        <v>71</v>
      </c>
      <c r="D33" s="113" t="s">
        <v>49</v>
      </c>
      <c r="E33" s="45">
        <v>1195</v>
      </c>
      <c r="F33" s="135">
        <f t="shared" si="0"/>
        <v>-0.49472426836996419</v>
      </c>
      <c r="G33" s="45">
        <v>1194.50527573163</v>
      </c>
      <c r="H33" s="45">
        <f t="shared" si="1"/>
        <v>0</v>
      </c>
      <c r="I33" s="45">
        <v>1194.50527573163</v>
      </c>
      <c r="J33" s="45">
        <f t="shared" si="2"/>
        <v>0.49472426836996419</v>
      </c>
      <c r="K33" s="45">
        <v>1195</v>
      </c>
      <c r="L33" s="45">
        <f>M33-K33</f>
        <v>0</v>
      </c>
      <c r="M33" s="45">
        <v>1195</v>
      </c>
      <c r="N33" s="45">
        <v>1181</v>
      </c>
      <c r="O33" s="45">
        <v>1168</v>
      </c>
      <c r="R33" s="46"/>
      <c r="S33" s="46"/>
    </row>
    <row r="34" spans="1:20" ht="19.5" customHeight="1" x14ac:dyDescent="0.25">
      <c r="A34" s="232" t="s">
        <v>97</v>
      </c>
      <c r="B34" s="233"/>
      <c r="C34" s="233"/>
      <c r="D34" s="233"/>
      <c r="E34" s="35">
        <f>E31+E8</f>
        <v>255666719</v>
      </c>
      <c r="F34" s="134">
        <f t="shared" si="0"/>
        <v>9762291.9381511807</v>
      </c>
      <c r="G34" s="35">
        <f>G31+G8</f>
        <v>265429010.93815118</v>
      </c>
      <c r="H34" s="35">
        <f t="shared" si="1"/>
        <v>877809</v>
      </c>
      <c r="I34" s="35">
        <f>I31+I8</f>
        <v>266306819.93815118</v>
      </c>
      <c r="J34" s="35">
        <f t="shared" si="2"/>
        <v>8604129.0618488193</v>
      </c>
      <c r="K34" s="35">
        <f>K31+K8</f>
        <v>274910949</v>
      </c>
      <c r="L34" s="35">
        <f t="shared" si="2"/>
        <v>31644899</v>
      </c>
      <c r="M34" s="35">
        <f>M31+M8</f>
        <v>306555848</v>
      </c>
      <c r="N34" s="35">
        <f>N31+N8</f>
        <v>209565385</v>
      </c>
      <c r="O34" s="35">
        <f>O31+O8</f>
        <v>222525385</v>
      </c>
      <c r="P34" s="46"/>
      <c r="R34" s="46"/>
      <c r="S34" s="46"/>
    </row>
    <row r="35" spans="1:20" ht="19.5" customHeight="1" x14ac:dyDescent="0.25">
      <c r="A35" s="198"/>
      <c r="B35" s="199"/>
      <c r="C35" s="199"/>
      <c r="D35" s="199"/>
      <c r="E35" s="199"/>
      <c r="F35" s="199"/>
      <c r="G35" s="143"/>
      <c r="H35" s="143"/>
      <c r="I35" s="143"/>
      <c r="J35" s="143"/>
      <c r="K35" s="143"/>
      <c r="L35" s="143"/>
      <c r="M35" s="143"/>
      <c r="N35" s="143"/>
      <c r="O35" s="143"/>
      <c r="P35" s="46"/>
      <c r="S35" s="46"/>
    </row>
    <row r="36" spans="1:20" ht="19.5" customHeight="1" x14ac:dyDescent="0.25">
      <c r="A36" s="234" t="s">
        <v>40</v>
      </c>
      <c r="B36" s="234"/>
      <c r="C36" s="234"/>
      <c r="D36" s="234"/>
      <c r="E36" s="145"/>
      <c r="F36" s="145"/>
      <c r="G36" s="143"/>
      <c r="H36" s="143"/>
      <c r="I36" s="143"/>
      <c r="J36" s="143"/>
      <c r="K36" s="143"/>
      <c r="L36" s="143"/>
      <c r="M36" s="143"/>
      <c r="N36" s="143"/>
      <c r="O36" s="143"/>
    </row>
    <row r="37" spans="1:20" ht="18" customHeight="1" x14ac:dyDescent="0.25">
      <c r="A37" s="195"/>
      <c r="B37" s="196"/>
      <c r="C37" s="196">
        <v>931</v>
      </c>
      <c r="D37" s="200" t="s">
        <v>101</v>
      </c>
      <c r="E37" s="45">
        <v>114096</v>
      </c>
      <c r="F37" s="201">
        <f t="shared" ref="F37:F42" si="9">G37-E37</f>
        <v>257195</v>
      </c>
      <c r="G37" s="45">
        <v>371291</v>
      </c>
      <c r="H37" s="45">
        <f>I37-G37</f>
        <v>0</v>
      </c>
      <c r="I37" s="45">
        <v>371291</v>
      </c>
      <c r="J37" s="45">
        <f>K37-I37</f>
        <v>0</v>
      </c>
      <c r="K37" s="45">
        <v>371291</v>
      </c>
      <c r="L37" s="45">
        <f>M37-K37</f>
        <v>0</v>
      </c>
      <c r="M37" s="45">
        <v>371291</v>
      </c>
      <c r="N37" s="45">
        <v>344143</v>
      </c>
      <c r="O37" s="45">
        <v>204181</v>
      </c>
      <c r="P37" s="46"/>
      <c r="S37" s="46"/>
      <c r="T37" s="49"/>
    </row>
    <row r="38" spans="1:20" ht="15.75" customHeight="1" x14ac:dyDescent="0.25">
      <c r="A38" s="195"/>
      <c r="B38" s="196"/>
      <c r="C38" s="196">
        <v>943</v>
      </c>
      <c r="D38" s="200" t="s">
        <v>102</v>
      </c>
      <c r="E38" s="45">
        <v>440167.89435264445</v>
      </c>
      <c r="F38" s="201">
        <f t="shared" si="9"/>
        <v>-170782.89435264445</v>
      </c>
      <c r="G38" s="45">
        <v>269385</v>
      </c>
      <c r="H38" s="45">
        <f t="shared" ref="H38:H42" si="10">I38-G38</f>
        <v>0</v>
      </c>
      <c r="I38" s="45">
        <v>269385</v>
      </c>
      <c r="J38" s="45">
        <f t="shared" ref="J38:J41" si="11">K38-I38</f>
        <v>0</v>
      </c>
      <c r="K38" s="45">
        <v>269385</v>
      </c>
      <c r="L38" s="45">
        <f t="shared" ref="L38:L41" si="12">M38-K38</f>
        <v>0</v>
      </c>
      <c r="M38" s="45">
        <v>269385</v>
      </c>
      <c r="N38" s="45">
        <v>600539</v>
      </c>
      <c r="O38" s="45">
        <v>290073</v>
      </c>
      <c r="P38" s="46"/>
      <c r="S38" s="52"/>
    </row>
    <row r="39" spans="1:20" ht="18" customHeight="1" x14ac:dyDescent="0.25">
      <c r="A39" s="195"/>
      <c r="B39" s="196"/>
      <c r="C39" s="196">
        <v>952</v>
      </c>
      <c r="D39" s="200" t="s">
        <v>103</v>
      </c>
      <c r="E39" s="45">
        <v>1192935</v>
      </c>
      <c r="F39" s="201">
        <f t="shared" si="9"/>
        <v>-609668</v>
      </c>
      <c r="G39" s="45">
        <v>583267</v>
      </c>
      <c r="H39" s="45">
        <f t="shared" si="10"/>
        <v>0</v>
      </c>
      <c r="I39" s="45">
        <v>583267</v>
      </c>
      <c r="J39" s="45">
        <f t="shared" si="11"/>
        <v>-3494</v>
      </c>
      <c r="K39" s="45">
        <v>579773</v>
      </c>
      <c r="L39" s="45">
        <f t="shared" si="12"/>
        <v>0</v>
      </c>
      <c r="M39" s="45">
        <v>579773</v>
      </c>
      <c r="N39" s="45">
        <v>27976</v>
      </c>
      <c r="O39" s="45">
        <v>46123</v>
      </c>
      <c r="P39" s="46"/>
      <c r="S39" s="52"/>
    </row>
    <row r="40" spans="1:20" ht="16.5" customHeight="1" x14ac:dyDescent="0.25">
      <c r="A40" s="195"/>
      <c r="B40" s="196"/>
      <c r="C40" s="196">
        <v>961</v>
      </c>
      <c r="D40" s="200" t="s">
        <v>104</v>
      </c>
      <c r="E40" s="45">
        <v>396602.03065896872</v>
      </c>
      <c r="F40" s="201">
        <f t="shared" si="9"/>
        <v>287059.96934103128</v>
      </c>
      <c r="G40" s="45">
        <v>683662</v>
      </c>
      <c r="H40" s="45">
        <f t="shared" si="10"/>
        <v>0</v>
      </c>
      <c r="I40" s="45">
        <v>683662</v>
      </c>
      <c r="J40" s="45">
        <f t="shared" si="11"/>
        <v>0</v>
      </c>
      <c r="K40" s="45">
        <v>683662</v>
      </c>
      <c r="L40" s="45">
        <f t="shared" si="12"/>
        <v>0</v>
      </c>
      <c r="M40" s="45">
        <v>683662</v>
      </c>
      <c r="N40" s="45">
        <v>541268</v>
      </c>
      <c r="O40" s="45">
        <v>107864</v>
      </c>
      <c r="P40" s="46"/>
    </row>
    <row r="41" spans="1:20" ht="18" customHeight="1" x14ac:dyDescent="0.25">
      <c r="A41" s="195"/>
      <c r="B41" s="196"/>
      <c r="C41" s="196">
        <v>971</v>
      </c>
      <c r="D41" s="200" t="s">
        <v>105</v>
      </c>
      <c r="E41" s="45">
        <v>14152.100338443161</v>
      </c>
      <c r="F41" s="201">
        <f t="shared" si="9"/>
        <v>1320.8996615568394</v>
      </c>
      <c r="G41" s="45">
        <v>15473</v>
      </c>
      <c r="H41" s="45">
        <f t="shared" si="10"/>
        <v>0</v>
      </c>
      <c r="I41" s="45">
        <v>15473</v>
      </c>
      <c r="J41" s="45">
        <f t="shared" si="11"/>
        <v>0</v>
      </c>
      <c r="K41" s="45">
        <v>15473</v>
      </c>
      <c r="L41" s="45">
        <f t="shared" si="12"/>
        <v>0</v>
      </c>
      <c r="M41" s="45">
        <v>15473</v>
      </c>
      <c r="N41" s="45">
        <v>15473</v>
      </c>
      <c r="O41" s="45">
        <v>15473</v>
      </c>
      <c r="P41" s="46"/>
      <c r="R41" s="46"/>
      <c r="S41" s="46"/>
    </row>
    <row r="42" spans="1:20" ht="19.5" customHeight="1" x14ac:dyDescent="0.25">
      <c r="A42" s="235" t="s">
        <v>106</v>
      </c>
      <c r="B42" s="236"/>
      <c r="C42" s="236"/>
      <c r="D42" s="237"/>
      <c r="E42" s="35">
        <f>SUM(E37:E41)</f>
        <v>2157953.0253500566</v>
      </c>
      <c r="F42" s="202">
        <f t="shared" si="9"/>
        <v>-234875.02535005659</v>
      </c>
      <c r="G42" s="35">
        <f>SUM(G37:G41)</f>
        <v>1923078</v>
      </c>
      <c r="H42" s="35">
        <f t="shared" si="10"/>
        <v>0</v>
      </c>
      <c r="I42" s="35">
        <f t="shared" ref="I42:N42" si="13">SUM(I37:I41)</f>
        <v>1923078</v>
      </c>
      <c r="J42" s="35">
        <f t="shared" si="13"/>
        <v>-3494</v>
      </c>
      <c r="K42" s="35">
        <f t="shared" si="13"/>
        <v>1919584</v>
      </c>
      <c r="L42" s="35">
        <f t="shared" si="13"/>
        <v>0</v>
      </c>
      <c r="M42" s="35">
        <f t="shared" si="13"/>
        <v>1919584</v>
      </c>
      <c r="N42" s="35">
        <f t="shared" si="13"/>
        <v>1529399</v>
      </c>
      <c r="O42" s="35">
        <f>SUM(O37:O41)</f>
        <v>663714</v>
      </c>
      <c r="P42" s="46"/>
    </row>
    <row r="43" spans="1:20" x14ac:dyDescent="0.25">
      <c r="A43" s="203"/>
      <c r="B43" s="203"/>
      <c r="C43" s="203"/>
      <c r="D43" s="203"/>
      <c r="E43" s="203"/>
      <c r="F43" s="203"/>
      <c r="G43" s="139"/>
      <c r="H43" s="139"/>
      <c r="I43" s="139"/>
      <c r="J43" s="139"/>
      <c r="K43" s="139"/>
      <c r="L43" s="139"/>
      <c r="M43" s="139"/>
      <c r="N43" s="139"/>
      <c r="O43" s="139"/>
    </row>
    <row r="44" spans="1:20" x14ac:dyDescent="0.25">
      <c r="A44" s="246" t="s">
        <v>194</v>
      </c>
      <c r="B44" s="247"/>
      <c r="C44" s="247"/>
      <c r="D44" s="247"/>
      <c r="E44" s="247"/>
      <c r="F44" s="247"/>
      <c r="G44" s="247"/>
      <c r="H44" s="247"/>
      <c r="I44" s="247"/>
      <c r="J44" s="247"/>
      <c r="K44" s="247"/>
      <c r="L44" s="247"/>
      <c r="M44" s="247"/>
      <c r="N44" s="247"/>
      <c r="O44" s="247"/>
    </row>
    <row r="45" spans="1:20" x14ac:dyDescent="0.25">
      <c r="A45" s="197"/>
      <c r="B45" s="197"/>
      <c r="C45" s="197"/>
      <c r="D45" s="197"/>
      <c r="E45" s="197"/>
      <c r="F45" s="197"/>
      <c r="G45" s="197"/>
      <c r="H45" s="197"/>
      <c r="I45" s="197"/>
      <c r="J45" s="197"/>
      <c r="K45" s="197"/>
      <c r="L45" s="197"/>
      <c r="M45" s="197"/>
      <c r="N45" s="5"/>
      <c r="O45" s="5"/>
    </row>
    <row r="46" spans="1:20" ht="51" x14ac:dyDescent="0.25">
      <c r="A46" s="204" t="s">
        <v>12</v>
      </c>
      <c r="B46" s="205" t="s">
        <v>13</v>
      </c>
      <c r="C46" s="205" t="s">
        <v>14</v>
      </c>
      <c r="D46" s="205" t="s">
        <v>17</v>
      </c>
      <c r="E46" s="206" t="s">
        <v>199</v>
      </c>
      <c r="F46" s="204" t="s">
        <v>201</v>
      </c>
      <c r="G46" s="205" t="s">
        <v>202</v>
      </c>
      <c r="H46" s="205" t="s">
        <v>201</v>
      </c>
      <c r="I46" s="205" t="s">
        <v>204</v>
      </c>
      <c r="J46" s="205" t="s">
        <v>201</v>
      </c>
      <c r="K46" s="205" t="s">
        <v>203</v>
      </c>
      <c r="L46" s="204" t="s">
        <v>200</v>
      </c>
      <c r="M46" s="204" t="s">
        <v>207</v>
      </c>
      <c r="N46" s="204" t="s">
        <v>34</v>
      </c>
      <c r="O46" s="204" t="s">
        <v>35</v>
      </c>
      <c r="P46" s="46"/>
      <c r="S46" s="46"/>
    </row>
    <row r="47" spans="1:20" ht="15.75" customHeight="1" x14ac:dyDescent="0.25">
      <c r="A47" s="100">
        <v>3</v>
      </c>
      <c r="B47" s="100"/>
      <c r="C47" s="100"/>
      <c r="D47" s="100" t="s">
        <v>18</v>
      </c>
      <c r="E47" s="35">
        <f>E48+E56+E69+E72</f>
        <v>196997817</v>
      </c>
      <c r="F47" s="35">
        <f>G47-E47</f>
        <v>23712961</v>
      </c>
      <c r="G47" s="35">
        <f>G48+G56+G69+G72</f>
        <v>220710778</v>
      </c>
      <c r="H47" s="35">
        <f>I47-G47</f>
        <v>877809</v>
      </c>
      <c r="I47" s="35">
        <f>I48+I56+I69+I72</f>
        <v>221588587</v>
      </c>
      <c r="J47" s="35">
        <f>K47-I47</f>
        <v>9587577</v>
      </c>
      <c r="K47" s="35">
        <f>K48+K56+K69+K72</f>
        <v>231176164</v>
      </c>
      <c r="L47" s="35">
        <f>M47-K47</f>
        <v>16589891</v>
      </c>
      <c r="M47" s="35">
        <f>M48+M56+M69+M72</f>
        <v>247766055</v>
      </c>
      <c r="N47" s="35">
        <f>N48+N56+N69+N72</f>
        <v>194485634</v>
      </c>
      <c r="O47" s="35">
        <f>O48+O56+O69+O72</f>
        <v>196012731</v>
      </c>
      <c r="P47" s="53"/>
      <c r="S47" s="46"/>
    </row>
    <row r="48" spans="1:20" ht="15.75" customHeight="1" x14ac:dyDescent="0.25">
      <c r="A48" s="100"/>
      <c r="B48" s="100">
        <v>31</v>
      </c>
      <c r="C48" s="100"/>
      <c r="D48" s="100" t="s">
        <v>19</v>
      </c>
      <c r="E48" s="35">
        <f>SUM(E49:E55)</f>
        <v>110487965</v>
      </c>
      <c r="F48" s="35">
        <f t="shared" ref="F48:H96" si="14">G48-E48</f>
        <v>-2929</v>
      </c>
      <c r="G48" s="35">
        <f>SUM(G49:G55)</f>
        <v>110485036</v>
      </c>
      <c r="H48" s="35">
        <f>I48-G48</f>
        <v>0</v>
      </c>
      <c r="I48" s="35">
        <f>SUM(I49:I55)</f>
        <v>110485036</v>
      </c>
      <c r="J48" s="35">
        <f t="shared" ref="J48:L96" si="15">K48-I48</f>
        <v>7391953</v>
      </c>
      <c r="K48" s="35">
        <f>SUM(K49:K55)</f>
        <v>117876989</v>
      </c>
      <c r="L48" s="35">
        <f t="shared" si="15"/>
        <v>54243</v>
      </c>
      <c r="M48" s="35">
        <f>SUM(M49:M55)</f>
        <v>117931232</v>
      </c>
      <c r="N48" s="35">
        <f>SUM(N49:N55)</f>
        <v>112311314</v>
      </c>
      <c r="O48" s="35">
        <f>SUM(O49:O55)</f>
        <v>113627275</v>
      </c>
      <c r="P48" s="55"/>
      <c r="R48" s="46"/>
      <c r="S48" s="46"/>
    </row>
    <row r="49" spans="1:19" ht="15.75" customHeight="1" x14ac:dyDescent="0.25">
      <c r="A49" s="100"/>
      <c r="B49" s="101"/>
      <c r="C49" s="101">
        <v>11</v>
      </c>
      <c r="D49" s="102" t="s">
        <v>16</v>
      </c>
      <c r="E49" s="131">
        <v>0</v>
      </c>
      <c r="F49" s="45">
        <f t="shared" si="14"/>
        <v>0</v>
      </c>
      <c r="G49" s="45">
        <v>0</v>
      </c>
      <c r="H49" s="45">
        <f t="shared" ref="H49:H95" si="16">I49-G49</f>
        <v>0</v>
      </c>
      <c r="I49" s="45">
        <v>0</v>
      </c>
      <c r="J49" s="45">
        <f t="shared" si="15"/>
        <v>0</v>
      </c>
      <c r="K49" s="45">
        <v>0</v>
      </c>
      <c r="L49" s="45">
        <f>M49-K49</f>
        <v>54243</v>
      </c>
      <c r="M49" s="45">
        <v>54243</v>
      </c>
      <c r="N49" s="45">
        <v>0</v>
      </c>
      <c r="O49" s="45">
        <v>0</v>
      </c>
      <c r="P49" s="55"/>
      <c r="Q49" s="46"/>
      <c r="R49" s="46"/>
      <c r="S49" s="46"/>
    </row>
    <row r="50" spans="1:19" x14ac:dyDescent="0.25">
      <c r="A50" s="109"/>
      <c r="B50" s="109"/>
      <c r="C50" s="102">
        <v>12</v>
      </c>
      <c r="D50" s="102" t="s">
        <v>50</v>
      </c>
      <c r="E50" s="132">
        <v>21282</v>
      </c>
      <c r="F50" s="45">
        <f t="shared" si="14"/>
        <v>0</v>
      </c>
      <c r="G50" s="45">
        <v>21282</v>
      </c>
      <c r="H50" s="45">
        <f t="shared" si="16"/>
        <v>0</v>
      </c>
      <c r="I50" s="45">
        <v>21282</v>
      </c>
      <c r="J50" s="45">
        <f t="shared" si="15"/>
        <v>-2908</v>
      </c>
      <c r="K50" s="45">
        <v>18374</v>
      </c>
      <c r="L50" s="45">
        <f t="shared" ref="L50:L55" si="17">M50-K50</f>
        <v>0</v>
      </c>
      <c r="M50" s="45">
        <v>18374</v>
      </c>
      <c r="N50" s="45">
        <v>0</v>
      </c>
      <c r="O50" s="45">
        <v>0</v>
      </c>
      <c r="P50" s="55"/>
      <c r="Q50" s="46"/>
      <c r="R50" s="46"/>
      <c r="S50" s="46"/>
    </row>
    <row r="51" spans="1:19" x14ac:dyDescent="0.25">
      <c r="A51" s="109"/>
      <c r="B51" s="109"/>
      <c r="C51" s="102">
        <v>43</v>
      </c>
      <c r="D51" s="102" t="s">
        <v>39</v>
      </c>
      <c r="E51" s="132">
        <v>109480019</v>
      </c>
      <c r="F51" s="45">
        <f t="shared" si="14"/>
        <v>0</v>
      </c>
      <c r="G51" s="45">
        <v>109480019</v>
      </c>
      <c r="H51" s="45">
        <f t="shared" si="16"/>
        <v>0</v>
      </c>
      <c r="I51" s="45">
        <v>109480019</v>
      </c>
      <c r="J51" s="45">
        <f t="shared" si="15"/>
        <v>7413843</v>
      </c>
      <c r="K51" s="45">
        <v>116893862</v>
      </c>
      <c r="L51" s="45">
        <f t="shared" si="17"/>
        <v>0</v>
      </c>
      <c r="M51" s="45">
        <v>116893862</v>
      </c>
      <c r="N51" s="45">
        <v>111428216</v>
      </c>
      <c r="O51" s="45">
        <v>112772177</v>
      </c>
      <c r="P51" s="55"/>
      <c r="Q51" s="46"/>
      <c r="R51" s="46"/>
      <c r="S51" s="46"/>
    </row>
    <row r="52" spans="1:19" x14ac:dyDescent="0.25">
      <c r="A52" s="109"/>
      <c r="B52" s="109"/>
      <c r="C52" s="102">
        <v>52</v>
      </c>
      <c r="D52" s="102" t="s">
        <v>38</v>
      </c>
      <c r="E52" s="132">
        <v>874072</v>
      </c>
      <c r="F52" s="45">
        <f t="shared" si="14"/>
        <v>0</v>
      </c>
      <c r="G52" s="45">
        <v>874072</v>
      </c>
      <c r="H52" s="45">
        <f t="shared" si="16"/>
        <v>0</v>
      </c>
      <c r="I52" s="45">
        <v>874072</v>
      </c>
      <c r="J52" s="45">
        <f t="shared" si="15"/>
        <v>0</v>
      </c>
      <c r="K52" s="45">
        <v>874072</v>
      </c>
      <c r="L52" s="45">
        <f t="shared" si="17"/>
        <v>0</v>
      </c>
      <c r="M52" s="45">
        <v>874072</v>
      </c>
      <c r="N52" s="45">
        <v>874073</v>
      </c>
      <c r="O52" s="45">
        <v>846073</v>
      </c>
      <c r="P52" s="55"/>
      <c r="Q52" s="46"/>
      <c r="R52" s="46"/>
      <c r="S52" s="46"/>
    </row>
    <row r="53" spans="1:19" x14ac:dyDescent="0.25">
      <c r="A53" s="109"/>
      <c r="B53" s="109"/>
      <c r="C53" s="102">
        <v>559</v>
      </c>
      <c r="D53" s="102" t="s">
        <v>76</v>
      </c>
      <c r="E53" s="132">
        <v>14463</v>
      </c>
      <c r="F53" s="45">
        <f t="shared" si="14"/>
        <v>-2929</v>
      </c>
      <c r="G53" s="45">
        <v>11534</v>
      </c>
      <c r="H53" s="45">
        <f t="shared" si="16"/>
        <v>0</v>
      </c>
      <c r="I53" s="45">
        <v>11534</v>
      </c>
      <c r="J53" s="45">
        <f t="shared" si="15"/>
        <v>0</v>
      </c>
      <c r="K53" s="45">
        <f>9631+1903</f>
        <v>11534</v>
      </c>
      <c r="L53" s="45">
        <f t="shared" si="17"/>
        <v>0</v>
      </c>
      <c r="M53" s="45">
        <v>11534</v>
      </c>
      <c r="N53" s="45">
        <v>0</v>
      </c>
      <c r="O53" s="45">
        <v>0</v>
      </c>
      <c r="P53" s="116"/>
      <c r="Q53" s="61"/>
      <c r="R53" s="46"/>
      <c r="S53" s="46"/>
    </row>
    <row r="54" spans="1:19" x14ac:dyDescent="0.25">
      <c r="A54" s="109"/>
      <c r="B54" s="109"/>
      <c r="C54" s="102">
        <v>561</v>
      </c>
      <c r="D54" s="102" t="s">
        <v>52</v>
      </c>
      <c r="E54" s="132">
        <v>89104</v>
      </c>
      <c r="F54" s="45">
        <f t="shared" si="14"/>
        <v>0</v>
      </c>
      <c r="G54" s="45">
        <v>89104</v>
      </c>
      <c r="H54" s="45">
        <f t="shared" si="16"/>
        <v>0</v>
      </c>
      <c r="I54" s="45">
        <v>89104</v>
      </c>
      <c r="J54" s="45">
        <f t="shared" si="15"/>
        <v>-16482</v>
      </c>
      <c r="K54" s="45">
        <v>72622</v>
      </c>
      <c r="L54" s="45">
        <f t="shared" si="17"/>
        <v>0</v>
      </c>
      <c r="M54" s="45">
        <v>72622</v>
      </c>
      <c r="N54" s="45">
        <v>0</v>
      </c>
      <c r="O54" s="45">
        <v>0</v>
      </c>
      <c r="P54" s="116"/>
      <c r="Q54" s="61"/>
      <c r="R54" s="46"/>
      <c r="S54" s="46"/>
    </row>
    <row r="55" spans="1:19" x14ac:dyDescent="0.25">
      <c r="A55" s="109"/>
      <c r="B55" s="109"/>
      <c r="C55" s="102">
        <v>61</v>
      </c>
      <c r="D55" s="102" t="s">
        <v>53</v>
      </c>
      <c r="E55" s="132">
        <v>9025</v>
      </c>
      <c r="F55" s="45">
        <f t="shared" si="14"/>
        <v>0</v>
      </c>
      <c r="G55" s="45">
        <v>9025</v>
      </c>
      <c r="H55" s="45">
        <f t="shared" si="16"/>
        <v>0</v>
      </c>
      <c r="I55" s="45">
        <v>9025</v>
      </c>
      <c r="J55" s="45">
        <f t="shared" si="15"/>
        <v>-2500</v>
      </c>
      <c r="K55" s="45">
        <v>6525</v>
      </c>
      <c r="L55" s="45">
        <f t="shared" si="17"/>
        <v>0</v>
      </c>
      <c r="M55" s="45">
        <v>6525</v>
      </c>
      <c r="N55" s="45">
        <v>9025</v>
      </c>
      <c r="O55" s="45">
        <v>9025</v>
      </c>
      <c r="P55" s="116"/>
      <c r="Q55" s="61"/>
      <c r="R55" s="46"/>
      <c r="S55" s="46"/>
    </row>
    <row r="56" spans="1:19" x14ac:dyDescent="0.25">
      <c r="A56" s="109"/>
      <c r="B56" s="110">
        <v>32</v>
      </c>
      <c r="C56" s="103"/>
      <c r="D56" s="110" t="s">
        <v>27</v>
      </c>
      <c r="E56" s="35">
        <f>SUM(E57:E68)</f>
        <v>85810003</v>
      </c>
      <c r="F56" s="35">
        <f t="shared" si="14"/>
        <v>23715890</v>
      </c>
      <c r="G56" s="35">
        <f>SUM(G57:G68)</f>
        <v>109525893</v>
      </c>
      <c r="H56" s="35">
        <f t="shared" si="16"/>
        <v>877809</v>
      </c>
      <c r="I56" s="35">
        <f>SUM(I57:I68)</f>
        <v>110403702</v>
      </c>
      <c r="J56" s="35">
        <f t="shared" si="15"/>
        <v>1444624</v>
      </c>
      <c r="K56" s="35">
        <f>SUM(K57:K68)</f>
        <v>111848326</v>
      </c>
      <c r="L56" s="35">
        <f t="shared" si="15"/>
        <v>16535648</v>
      </c>
      <c r="M56" s="35">
        <f>SUM(M57:M68)</f>
        <v>128383974</v>
      </c>
      <c r="N56" s="35">
        <f>SUM(N57:N68)</f>
        <v>81890955</v>
      </c>
      <c r="O56" s="35">
        <f>SUM(O57:O68)</f>
        <v>82102091</v>
      </c>
      <c r="P56" s="116"/>
      <c r="Q56" s="61"/>
      <c r="R56" s="46"/>
      <c r="S56" s="46"/>
    </row>
    <row r="57" spans="1:19" x14ac:dyDescent="0.25">
      <c r="A57" s="109"/>
      <c r="B57" s="109"/>
      <c r="C57" s="102">
        <v>11</v>
      </c>
      <c r="D57" s="102" t="s">
        <v>16</v>
      </c>
      <c r="E57" s="132">
        <v>33845</v>
      </c>
      <c r="F57" s="45">
        <f t="shared" si="14"/>
        <v>1097377</v>
      </c>
      <c r="G57" s="45">
        <f>1048222+83000</f>
        <v>1131222</v>
      </c>
      <c r="H57" s="45">
        <f t="shared" si="16"/>
        <v>877809</v>
      </c>
      <c r="I57" s="45">
        <f>1131222+877809</f>
        <v>2009031</v>
      </c>
      <c r="J57" s="45">
        <f t="shared" si="15"/>
        <v>0</v>
      </c>
      <c r="K57" s="45">
        <f>877809+1131222</f>
        <v>2009031</v>
      </c>
      <c r="L57" s="45">
        <f t="shared" si="15"/>
        <v>16725579</v>
      </c>
      <c r="M57" s="45">
        <v>18734610</v>
      </c>
      <c r="N57" s="45">
        <v>33845</v>
      </c>
      <c r="O57" s="45">
        <v>33845</v>
      </c>
      <c r="P57" s="116"/>
      <c r="Q57" s="61"/>
      <c r="R57" s="46"/>
      <c r="S57" s="46"/>
    </row>
    <row r="58" spans="1:19" x14ac:dyDescent="0.25">
      <c r="A58" s="109"/>
      <c r="B58" s="110"/>
      <c r="C58" s="102">
        <v>12</v>
      </c>
      <c r="D58" s="113" t="s">
        <v>50</v>
      </c>
      <c r="E58" s="133">
        <v>313969</v>
      </c>
      <c r="F58" s="45">
        <f t="shared" si="14"/>
        <v>18826</v>
      </c>
      <c r="G58" s="45">
        <f>82947+249848</f>
        <v>332795</v>
      </c>
      <c r="H58" s="45">
        <f t="shared" si="16"/>
        <v>0</v>
      </c>
      <c r="I58" s="45">
        <v>332795</v>
      </c>
      <c r="J58" s="45">
        <f t="shared" si="15"/>
        <v>-164487</v>
      </c>
      <c r="K58" s="45">
        <v>168308</v>
      </c>
      <c r="L58" s="45">
        <f t="shared" si="15"/>
        <v>0</v>
      </c>
      <c r="M58" s="45">
        <v>168308</v>
      </c>
      <c r="N58" s="45">
        <v>0</v>
      </c>
      <c r="O58" s="45">
        <v>0</v>
      </c>
      <c r="P58" s="116"/>
      <c r="Q58" s="61"/>
      <c r="R58" s="46"/>
      <c r="S58" s="46"/>
    </row>
    <row r="59" spans="1:19" x14ac:dyDescent="0.25">
      <c r="A59" s="109"/>
      <c r="B59" s="110"/>
      <c r="C59" s="102">
        <v>31</v>
      </c>
      <c r="D59" s="113" t="s">
        <v>31</v>
      </c>
      <c r="E59" s="133">
        <v>334289</v>
      </c>
      <c r="F59" s="45">
        <f t="shared" si="14"/>
        <v>74200</v>
      </c>
      <c r="G59" s="45">
        <f>334289+74200</f>
        <v>408489</v>
      </c>
      <c r="H59" s="45">
        <f t="shared" si="16"/>
        <v>0</v>
      </c>
      <c r="I59" s="45">
        <v>408489</v>
      </c>
      <c r="J59" s="45">
        <f t="shared" si="15"/>
        <v>0</v>
      </c>
      <c r="K59" s="45">
        <v>408489</v>
      </c>
      <c r="L59" s="45">
        <f t="shared" si="15"/>
        <v>0</v>
      </c>
      <c r="M59" s="45">
        <v>408489</v>
      </c>
      <c r="N59" s="45">
        <v>332962</v>
      </c>
      <c r="O59" s="45">
        <v>332962</v>
      </c>
      <c r="P59" s="116"/>
      <c r="Q59" s="61"/>
      <c r="R59" s="46"/>
      <c r="S59" s="46"/>
    </row>
    <row r="60" spans="1:19" x14ac:dyDescent="0.25">
      <c r="A60" s="109"/>
      <c r="B60" s="110"/>
      <c r="C60" s="102">
        <v>43</v>
      </c>
      <c r="D60" s="113" t="s">
        <v>39</v>
      </c>
      <c r="E60" s="133">
        <v>80589394</v>
      </c>
      <c r="F60" s="45">
        <f t="shared" si="14"/>
        <v>18067120</v>
      </c>
      <c r="G60" s="45">
        <v>98656514</v>
      </c>
      <c r="H60" s="45">
        <f t="shared" si="16"/>
        <v>0</v>
      </c>
      <c r="I60" s="45">
        <v>98656514</v>
      </c>
      <c r="J60" s="45">
        <f t="shared" si="15"/>
        <v>-97362</v>
      </c>
      <c r="K60" s="45">
        <v>98559152</v>
      </c>
      <c r="L60" s="45">
        <f t="shared" si="15"/>
        <v>0</v>
      </c>
      <c r="M60" s="45">
        <v>98559152</v>
      </c>
      <c r="N60" s="45">
        <v>81241913</v>
      </c>
      <c r="O60" s="45">
        <v>81537713</v>
      </c>
      <c r="P60" s="116"/>
      <c r="Q60" s="61"/>
      <c r="S60" s="46"/>
    </row>
    <row r="61" spans="1:19" x14ac:dyDescent="0.25">
      <c r="A61" s="109"/>
      <c r="B61" s="110"/>
      <c r="C61" s="102">
        <v>52</v>
      </c>
      <c r="D61" s="113" t="s">
        <v>38</v>
      </c>
      <c r="E61" s="133">
        <v>70350</v>
      </c>
      <c r="F61" s="45">
        <f t="shared" si="14"/>
        <v>0</v>
      </c>
      <c r="G61" s="45">
        <v>70350</v>
      </c>
      <c r="H61" s="45">
        <f t="shared" si="16"/>
        <v>0</v>
      </c>
      <c r="I61" s="45">
        <v>70350</v>
      </c>
      <c r="J61" s="45">
        <f t="shared" si="15"/>
        <v>7867926</v>
      </c>
      <c r="K61" s="45">
        <v>7938276</v>
      </c>
      <c r="L61" s="45">
        <f t="shared" si="15"/>
        <v>0</v>
      </c>
      <c r="M61" s="45">
        <v>7938276</v>
      </c>
      <c r="N61" s="45">
        <v>70409</v>
      </c>
      <c r="O61" s="45">
        <v>66706</v>
      </c>
      <c r="P61" s="116"/>
      <c r="Q61" s="61"/>
    </row>
    <row r="62" spans="1:19" x14ac:dyDescent="0.25">
      <c r="A62" s="109"/>
      <c r="B62" s="110"/>
      <c r="C62" s="102">
        <v>559</v>
      </c>
      <c r="D62" s="102" t="s">
        <v>76</v>
      </c>
      <c r="E62" s="132">
        <v>22591</v>
      </c>
      <c r="F62" s="45">
        <f t="shared" si="14"/>
        <v>-4134</v>
      </c>
      <c r="G62" s="45">
        <v>18457</v>
      </c>
      <c r="H62" s="45">
        <f t="shared" si="16"/>
        <v>0</v>
      </c>
      <c r="I62" s="45">
        <v>18457</v>
      </c>
      <c r="J62" s="45">
        <f t="shared" si="15"/>
        <v>12193</v>
      </c>
      <c r="K62" s="45">
        <f>4975+8340+17335</f>
        <v>30650</v>
      </c>
      <c r="L62" s="45">
        <f t="shared" si="15"/>
        <v>0</v>
      </c>
      <c r="M62" s="45">
        <v>30650</v>
      </c>
      <c r="N62" s="45">
        <v>0</v>
      </c>
      <c r="O62" s="45">
        <v>0</v>
      </c>
      <c r="P62" s="116"/>
      <c r="Q62" s="61"/>
    </row>
    <row r="63" spans="1:19" x14ac:dyDescent="0.25">
      <c r="A63" s="109"/>
      <c r="B63" s="110"/>
      <c r="C63" s="102">
        <v>561</v>
      </c>
      <c r="D63" s="113" t="s">
        <v>52</v>
      </c>
      <c r="E63" s="133">
        <v>647395</v>
      </c>
      <c r="F63" s="45">
        <f t="shared" si="14"/>
        <v>771485</v>
      </c>
      <c r="G63" s="45">
        <v>1418880</v>
      </c>
      <c r="H63" s="45">
        <f t="shared" si="16"/>
        <v>0</v>
      </c>
      <c r="I63" s="45">
        <v>1418880</v>
      </c>
      <c r="J63" s="45">
        <f t="shared" si="15"/>
        <v>-510950</v>
      </c>
      <c r="K63" s="45">
        <v>907930</v>
      </c>
      <c r="L63" s="45">
        <f t="shared" si="15"/>
        <v>0</v>
      </c>
      <c r="M63" s="45">
        <v>907930</v>
      </c>
      <c r="N63" s="45">
        <v>0</v>
      </c>
      <c r="O63" s="45">
        <v>0</v>
      </c>
      <c r="P63" s="116"/>
      <c r="Q63" s="61"/>
    </row>
    <row r="64" spans="1:19" x14ac:dyDescent="0.25">
      <c r="A64" s="109"/>
      <c r="B64" s="110"/>
      <c r="C64" s="102">
        <v>563</v>
      </c>
      <c r="D64" s="102" t="s">
        <v>51</v>
      </c>
      <c r="E64" s="132">
        <v>444148</v>
      </c>
      <c r="F64" s="45">
        <f t="shared" si="14"/>
        <v>25873</v>
      </c>
      <c r="G64" s="45">
        <v>470021</v>
      </c>
      <c r="H64" s="45">
        <f t="shared" si="16"/>
        <v>0</v>
      </c>
      <c r="I64" s="45">
        <v>470021</v>
      </c>
      <c r="J64" s="45">
        <f t="shared" si="15"/>
        <v>-415196</v>
      </c>
      <c r="K64" s="45">
        <v>54825</v>
      </c>
      <c r="L64" s="45">
        <f t="shared" si="15"/>
        <v>0</v>
      </c>
      <c r="M64" s="45">
        <v>54825</v>
      </c>
      <c r="N64" s="45">
        <v>0</v>
      </c>
      <c r="O64" s="45">
        <v>0</v>
      </c>
      <c r="P64" s="116"/>
      <c r="Q64" s="61"/>
    </row>
    <row r="65" spans="1:18" x14ac:dyDescent="0.25">
      <c r="A65" s="109"/>
      <c r="B65" s="110"/>
      <c r="C65" s="102">
        <v>5761</v>
      </c>
      <c r="D65" s="102" t="s">
        <v>55</v>
      </c>
      <c r="E65" s="132">
        <v>280377</v>
      </c>
      <c r="F65" s="45">
        <f t="shared" si="14"/>
        <v>1000000</v>
      </c>
      <c r="G65" s="45">
        <v>1280377</v>
      </c>
      <c r="H65" s="45">
        <f t="shared" si="16"/>
        <v>0</v>
      </c>
      <c r="I65" s="45">
        <v>1280377</v>
      </c>
      <c r="J65" s="45">
        <f t="shared" si="15"/>
        <v>0</v>
      </c>
      <c r="K65" s="45">
        <v>1280377</v>
      </c>
      <c r="L65" s="45">
        <f t="shared" si="15"/>
        <v>-489001</v>
      </c>
      <c r="M65" s="45">
        <v>791376</v>
      </c>
      <c r="N65" s="45">
        <v>0</v>
      </c>
      <c r="O65" s="45">
        <v>0</v>
      </c>
      <c r="P65" s="116"/>
      <c r="Q65" s="61"/>
      <c r="R65" s="46"/>
    </row>
    <row r="66" spans="1:18" x14ac:dyDescent="0.25">
      <c r="A66" s="109"/>
      <c r="B66" s="110"/>
      <c r="C66" s="102">
        <v>5762</v>
      </c>
      <c r="D66" s="102" t="s">
        <v>87</v>
      </c>
      <c r="E66" s="132">
        <v>837348</v>
      </c>
      <c r="F66" s="45">
        <f t="shared" si="14"/>
        <v>-492269</v>
      </c>
      <c r="G66" s="45">
        <v>345079</v>
      </c>
      <c r="H66" s="45">
        <f t="shared" si="16"/>
        <v>0</v>
      </c>
      <c r="I66" s="45">
        <v>345079</v>
      </c>
      <c r="J66" s="45">
        <f t="shared" si="15"/>
        <v>0</v>
      </c>
      <c r="K66" s="45">
        <f>132723+212356</f>
        <v>345079</v>
      </c>
      <c r="L66" s="45">
        <f t="shared" si="15"/>
        <v>299070</v>
      </c>
      <c r="M66" s="45">
        <v>644149</v>
      </c>
      <c r="N66" s="45">
        <v>0</v>
      </c>
      <c r="O66" s="45">
        <v>0</v>
      </c>
      <c r="P66" s="116"/>
      <c r="Q66" s="61"/>
      <c r="R66" s="46"/>
    </row>
    <row r="67" spans="1:18" x14ac:dyDescent="0.25">
      <c r="A67" s="109"/>
      <c r="B67" s="110"/>
      <c r="C67" s="102">
        <v>581</v>
      </c>
      <c r="D67" s="102" t="s">
        <v>56</v>
      </c>
      <c r="E67" s="132">
        <v>2107423</v>
      </c>
      <c r="F67" s="45">
        <f t="shared" si="14"/>
        <v>3157412</v>
      </c>
      <c r="G67" s="45">
        <v>5264835</v>
      </c>
      <c r="H67" s="45">
        <f t="shared" si="16"/>
        <v>0</v>
      </c>
      <c r="I67" s="45">
        <v>5264835</v>
      </c>
      <c r="J67" s="45">
        <f t="shared" si="15"/>
        <v>-5250000</v>
      </c>
      <c r="K67" s="45">
        <v>14835</v>
      </c>
      <c r="L67" s="45">
        <f t="shared" si="15"/>
        <v>0</v>
      </c>
      <c r="M67" s="45">
        <v>14835</v>
      </c>
      <c r="N67" s="45">
        <v>80961</v>
      </c>
      <c r="O67" s="45">
        <v>0</v>
      </c>
      <c r="P67" s="116"/>
      <c r="Q67" s="61"/>
      <c r="R67" s="46"/>
    </row>
    <row r="68" spans="1:18" x14ac:dyDescent="0.25">
      <c r="A68" s="109"/>
      <c r="B68" s="117"/>
      <c r="C68" s="104">
        <v>61</v>
      </c>
      <c r="D68" s="104" t="s">
        <v>53</v>
      </c>
      <c r="E68" s="136">
        <v>128874</v>
      </c>
      <c r="F68" s="45">
        <f t="shared" si="14"/>
        <v>0</v>
      </c>
      <c r="G68" s="45">
        <v>128874</v>
      </c>
      <c r="H68" s="45">
        <f t="shared" si="16"/>
        <v>0</v>
      </c>
      <c r="I68" s="45">
        <v>128874</v>
      </c>
      <c r="J68" s="45">
        <f t="shared" si="15"/>
        <v>2500</v>
      </c>
      <c r="K68" s="45">
        <f>137899-6525</f>
        <v>131374</v>
      </c>
      <c r="L68" s="45">
        <f t="shared" si="15"/>
        <v>0</v>
      </c>
      <c r="M68" s="45">
        <v>131374</v>
      </c>
      <c r="N68" s="45">
        <v>130865</v>
      </c>
      <c r="O68" s="45">
        <v>130865</v>
      </c>
      <c r="P68" s="116"/>
      <c r="Q68" s="61"/>
    </row>
    <row r="69" spans="1:18" x14ac:dyDescent="0.25">
      <c r="A69" s="109"/>
      <c r="B69" s="110">
        <v>34</v>
      </c>
      <c r="C69" s="105"/>
      <c r="D69" s="105" t="s">
        <v>57</v>
      </c>
      <c r="E69" s="35">
        <f>SUM(E70:E71)</f>
        <v>389410</v>
      </c>
      <c r="F69" s="35">
        <f t="shared" si="14"/>
        <v>0</v>
      </c>
      <c r="G69" s="35">
        <f>SUM(G70:G71)</f>
        <v>389410</v>
      </c>
      <c r="H69" s="35">
        <f t="shared" si="16"/>
        <v>0</v>
      </c>
      <c r="I69" s="35">
        <f>SUM(I70:I71)</f>
        <v>389410</v>
      </c>
      <c r="J69" s="35">
        <f t="shared" si="15"/>
        <v>346000</v>
      </c>
      <c r="K69" s="35">
        <f t="shared" ref="K69" si="18">SUM(K70:K71)</f>
        <v>735410</v>
      </c>
      <c r="L69" s="35">
        <f t="shared" si="15"/>
        <v>0</v>
      </c>
      <c r="M69" s="35">
        <f t="shared" ref="M69" si="19">SUM(M70:M71)</f>
        <v>735410</v>
      </c>
      <c r="N69" s="35">
        <f t="shared" ref="N69:O69" si="20">SUM(N70:N71)</f>
        <v>150509</v>
      </c>
      <c r="O69" s="35">
        <f t="shared" si="20"/>
        <v>150509</v>
      </c>
      <c r="P69" s="53"/>
    </row>
    <row r="70" spans="1:18" x14ac:dyDescent="0.25">
      <c r="A70" s="109"/>
      <c r="B70" s="109"/>
      <c r="C70" s="106">
        <v>31</v>
      </c>
      <c r="D70" s="106" t="s">
        <v>31</v>
      </c>
      <c r="E70" s="137">
        <v>398</v>
      </c>
      <c r="F70" s="45">
        <f t="shared" si="14"/>
        <v>0</v>
      </c>
      <c r="G70" s="45">
        <v>398</v>
      </c>
      <c r="H70" s="45">
        <f t="shared" si="16"/>
        <v>0</v>
      </c>
      <c r="I70" s="45">
        <v>398</v>
      </c>
      <c r="J70" s="45">
        <f t="shared" si="15"/>
        <v>0</v>
      </c>
      <c r="K70" s="45">
        <v>398</v>
      </c>
      <c r="L70" s="45">
        <f t="shared" si="15"/>
        <v>0</v>
      </c>
      <c r="M70" s="45">
        <v>398</v>
      </c>
      <c r="N70" s="45">
        <v>398</v>
      </c>
      <c r="O70" s="45">
        <v>398</v>
      </c>
      <c r="P70" s="53"/>
    </row>
    <row r="71" spans="1:18" x14ac:dyDescent="0.25">
      <c r="A71" s="109"/>
      <c r="B71" s="110"/>
      <c r="C71" s="106">
        <v>43</v>
      </c>
      <c r="D71" s="106" t="s">
        <v>39</v>
      </c>
      <c r="E71" s="138">
        <v>389012</v>
      </c>
      <c r="F71" s="45">
        <f t="shared" si="14"/>
        <v>0</v>
      </c>
      <c r="G71" s="45">
        <v>389012</v>
      </c>
      <c r="H71" s="45">
        <f t="shared" si="16"/>
        <v>0</v>
      </c>
      <c r="I71" s="45">
        <v>389012</v>
      </c>
      <c r="J71" s="45">
        <f t="shared" si="15"/>
        <v>346000</v>
      </c>
      <c r="K71" s="45">
        <v>735012</v>
      </c>
      <c r="L71" s="45">
        <f t="shared" si="15"/>
        <v>0</v>
      </c>
      <c r="M71" s="45">
        <v>735012</v>
      </c>
      <c r="N71" s="45">
        <v>150111</v>
      </c>
      <c r="O71" s="45">
        <v>150111</v>
      </c>
      <c r="P71" s="53"/>
    </row>
    <row r="72" spans="1:18" x14ac:dyDescent="0.25">
      <c r="A72" s="109"/>
      <c r="B72" s="110">
        <v>38</v>
      </c>
      <c r="C72" s="105"/>
      <c r="D72" s="105" t="s">
        <v>58</v>
      </c>
      <c r="E72" s="35">
        <f>SUM(E73:E74)</f>
        <v>310439</v>
      </c>
      <c r="F72" s="35">
        <f t="shared" si="14"/>
        <v>0</v>
      </c>
      <c r="G72" s="35">
        <f>SUM(G73:G74)</f>
        <v>310439</v>
      </c>
      <c r="H72" s="35">
        <f t="shared" si="16"/>
        <v>0</v>
      </c>
      <c r="I72" s="35">
        <f>SUM(I73:I74)</f>
        <v>310439</v>
      </c>
      <c r="J72" s="35">
        <f t="shared" si="15"/>
        <v>405000</v>
      </c>
      <c r="K72" s="35">
        <f t="shared" ref="K72" si="21">SUM(K73:K74)</f>
        <v>715439</v>
      </c>
      <c r="L72" s="35">
        <f t="shared" si="15"/>
        <v>0</v>
      </c>
      <c r="M72" s="35">
        <f t="shared" ref="M72" si="22">SUM(M73:M74)</f>
        <v>715439</v>
      </c>
      <c r="N72" s="35">
        <f t="shared" ref="N72:O72" si="23">SUM(N73:N74)</f>
        <v>132856</v>
      </c>
      <c r="O72" s="35">
        <f t="shared" si="23"/>
        <v>132856</v>
      </c>
      <c r="P72" s="53"/>
    </row>
    <row r="73" spans="1:18" x14ac:dyDescent="0.25">
      <c r="A73" s="109"/>
      <c r="B73" s="109"/>
      <c r="C73" s="106">
        <v>31</v>
      </c>
      <c r="D73" s="106" t="s">
        <v>31</v>
      </c>
      <c r="E73" s="137">
        <v>133</v>
      </c>
      <c r="F73" s="45">
        <f t="shared" si="14"/>
        <v>0</v>
      </c>
      <c r="G73" s="45">
        <v>133</v>
      </c>
      <c r="H73" s="45">
        <f t="shared" si="16"/>
        <v>0</v>
      </c>
      <c r="I73" s="45">
        <v>133</v>
      </c>
      <c r="J73" s="45">
        <f t="shared" si="15"/>
        <v>0</v>
      </c>
      <c r="K73" s="45">
        <v>133</v>
      </c>
      <c r="L73" s="45">
        <f t="shared" si="15"/>
        <v>0</v>
      </c>
      <c r="M73" s="45">
        <v>133</v>
      </c>
      <c r="N73" s="45">
        <v>133</v>
      </c>
      <c r="O73" s="45">
        <v>133</v>
      </c>
      <c r="P73" s="53"/>
    </row>
    <row r="74" spans="1:18" x14ac:dyDescent="0.25">
      <c r="A74" s="109"/>
      <c r="B74" s="140"/>
      <c r="C74" s="107">
        <v>43</v>
      </c>
      <c r="D74" s="106" t="s">
        <v>39</v>
      </c>
      <c r="E74" s="138">
        <v>310306</v>
      </c>
      <c r="F74" s="45">
        <f t="shared" si="14"/>
        <v>0</v>
      </c>
      <c r="G74" s="45">
        <v>310306</v>
      </c>
      <c r="H74" s="45">
        <f t="shared" si="16"/>
        <v>0</v>
      </c>
      <c r="I74" s="45">
        <v>310306</v>
      </c>
      <c r="J74" s="45">
        <f t="shared" si="15"/>
        <v>405000</v>
      </c>
      <c r="K74" s="45">
        <v>715306</v>
      </c>
      <c r="L74" s="45">
        <f t="shared" si="15"/>
        <v>0</v>
      </c>
      <c r="M74" s="45">
        <v>715306</v>
      </c>
      <c r="N74" s="45">
        <v>132723</v>
      </c>
      <c r="O74" s="45">
        <v>132723</v>
      </c>
      <c r="P74" s="53"/>
    </row>
    <row r="75" spans="1:18" x14ac:dyDescent="0.25">
      <c r="A75" s="118">
        <v>4</v>
      </c>
      <c r="B75" s="108"/>
      <c r="C75" s="108"/>
      <c r="D75" s="119" t="s">
        <v>20</v>
      </c>
      <c r="E75" s="35">
        <f>E76+E78+E89</f>
        <v>59277636</v>
      </c>
      <c r="F75" s="35">
        <f t="shared" si="14"/>
        <v>-13751669</v>
      </c>
      <c r="G75" s="35">
        <f>G76+G78+G89</f>
        <v>45525967</v>
      </c>
      <c r="H75" s="35">
        <f t="shared" si="16"/>
        <v>0</v>
      </c>
      <c r="I75" s="35">
        <f>I76+I78+I89</f>
        <v>45525967</v>
      </c>
      <c r="J75" s="35">
        <f t="shared" si="15"/>
        <v>-1400997</v>
      </c>
      <c r="K75" s="35">
        <f>K76+K78+K89</f>
        <v>44124970</v>
      </c>
      <c r="L75" s="35">
        <f t="shared" si="15"/>
        <v>15055008</v>
      </c>
      <c r="M75" s="35">
        <f>M76+M78+M89</f>
        <v>59179978</v>
      </c>
      <c r="N75" s="35">
        <f>N76+N78+N89</f>
        <v>15945436</v>
      </c>
      <c r="O75" s="35">
        <f>O76+O78+O89</f>
        <v>26644208</v>
      </c>
      <c r="P75" s="53"/>
    </row>
    <row r="76" spans="1:18" ht="25.5" x14ac:dyDescent="0.25">
      <c r="A76" s="101"/>
      <c r="B76" s="100">
        <v>41</v>
      </c>
      <c r="C76" s="100"/>
      <c r="D76" s="119" t="s">
        <v>21</v>
      </c>
      <c r="E76" s="35">
        <f>SUM(E77:E77)</f>
        <v>132723</v>
      </c>
      <c r="F76" s="35">
        <f t="shared" si="14"/>
        <v>0</v>
      </c>
      <c r="G76" s="35">
        <f>SUM(G77:G77)</f>
        <v>132723</v>
      </c>
      <c r="H76" s="35">
        <f t="shared" si="16"/>
        <v>0</v>
      </c>
      <c r="I76" s="35">
        <f>SUM(I77:I77)</f>
        <v>132723</v>
      </c>
      <c r="J76" s="35">
        <f t="shared" si="15"/>
        <v>0</v>
      </c>
      <c r="K76" s="35">
        <f>SUM(K77:K77)</f>
        <v>132723</v>
      </c>
      <c r="L76" s="35">
        <f t="shared" si="15"/>
        <v>0</v>
      </c>
      <c r="M76" s="35">
        <f>SUM(M77:M77)</f>
        <v>132723</v>
      </c>
      <c r="N76" s="35">
        <f>SUM(N77:N77)</f>
        <v>132723</v>
      </c>
      <c r="O76" s="35">
        <f>SUM(O77:O77)</f>
        <v>132723</v>
      </c>
      <c r="P76" s="53"/>
    </row>
    <row r="77" spans="1:18" x14ac:dyDescent="0.25">
      <c r="A77" s="101"/>
      <c r="B77" s="101"/>
      <c r="C77" s="102">
        <v>11</v>
      </c>
      <c r="D77" s="102" t="s">
        <v>16</v>
      </c>
      <c r="E77" s="132">
        <v>132723</v>
      </c>
      <c r="F77" s="45">
        <f t="shared" si="14"/>
        <v>0</v>
      </c>
      <c r="G77" s="45">
        <v>132723</v>
      </c>
      <c r="H77" s="45">
        <f t="shared" si="16"/>
        <v>0</v>
      </c>
      <c r="I77" s="45">
        <v>132723</v>
      </c>
      <c r="J77" s="45">
        <f t="shared" si="15"/>
        <v>0</v>
      </c>
      <c r="K77" s="45">
        <v>132723</v>
      </c>
      <c r="L77" s="45">
        <f t="shared" si="15"/>
        <v>0</v>
      </c>
      <c r="M77" s="45">
        <v>132723</v>
      </c>
      <c r="N77" s="45">
        <v>132723</v>
      </c>
      <c r="O77" s="45">
        <v>132723</v>
      </c>
      <c r="P77" s="53"/>
    </row>
    <row r="78" spans="1:18" x14ac:dyDescent="0.25">
      <c r="A78" s="101"/>
      <c r="B78" s="100">
        <v>42</v>
      </c>
      <c r="C78" s="103"/>
      <c r="D78" s="103" t="s">
        <v>59</v>
      </c>
      <c r="E78" s="35">
        <f>SUM(E79:E88)</f>
        <v>24337135</v>
      </c>
      <c r="F78" s="35">
        <f t="shared" si="14"/>
        <v>-760737</v>
      </c>
      <c r="G78" s="35">
        <f>SUM(G79:G88)</f>
        <v>23576398</v>
      </c>
      <c r="H78" s="35">
        <f t="shared" si="16"/>
        <v>0</v>
      </c>
      <c r="I78" s="35">
        <f>SUM(I79:I88)</f>
        <v>23576398</v>
      </c>
      <c r="J78" s="35">
        <f t="shared" si="15"/>
        <v>554383</v>
      </c>
      <c r="K78" s="35">
        <f>SUM(K79:K88)</f>
        <v>24130781</v>
      </c>
      <c r="L78" s="35">
        <f t="shared" si="15"/>
        <v>-2836</v>
      </c>
      <c r="M78" s="35">
        <f>SUM(M79:M88)</f>
        <v>24127945</v>
      </c>
      <c r="N78" s="35">
        <f>SUM(N79:N88)</f>
        <v>13183102</v>
      </c>
      <c r="O78" s="35">
        <f>SUM(O79:O88)</f>
        <v>6452821</v>
      </c>
      <c r="P78" s="116"/>
    </row>
    <row r="79" spans="1:18" x14ac:dyDescent="0.25">
      <c r="A79" s="101"/>
      <c r="B79" s="101"/>
      <c r="C79" s="102">
        <v>11</v>
      </c>
      <c r="D79" s="102" t="s">
        <v>16</v>
      </c>
      <c r="E79" s="132">
        <v>5139689</v>
      </c>
      <c r="F79" s="45">
        <f t="shared" si="14"/>
        <v>-1082169</v>
      </c>
      <c r="G79" s="45">
        <f>4054202+3318</f>
        <v>4057520</v>
      </c>
      <c r="H79" s="45">
        <f t="shared" si="16"/>
        <v>0</v>
      </c>
      <c r="I79" s="45">
        <v>4057520</v>
      </c>
      <c r="J79" s="45">
        <f t="shared" si="15"/>
        <v>0</v>
      </c>
      <c r="K79" s="45">
        <v>4057520</v>
      </c>
      <c r="L79" s="45">
        <f t="shared" si="15"/>
        <v>0</v>
      </c>
      <c r="M79" s="45">
        <v>4057520</v>
      </c>
      <c r="N79" s="45">
        <v>5139689</v>
      </c>
      <c r="O79" s="45">
        <v>5139689</v>
      </c>
      <c r="P79" s="116"/>
      <c r="Q79" s="61"/>
    </row>
    <row r="80" spans="1:18" x14ac:dyDescent="0.25">
      <c r="A80" s="101"/>
      <c r="B80" s="101"/>
      <c r="C80" s="102">
        <v>12</v>
      </c>
      <c r="D80" s="102" t="s">
        <v>50</v>
      </c>
      <c r="E80" s="132">
        <v>334629</v>
      </c>
      <c r="F80" s="45">
        <f t="shared" si="14"/>
        <v>944</v>
      </c>
      <c r="G80" s="45">
        <f>15246+320327</f>
        <v>335573</v>
      </c>
      <c r="H80" s="45">
        <f t="shared" si="16"/>
        <v>0</v>
      </c>
      <c r="I80" s="45">
        <v>335573</v>
      </c>
      <c r="J80" s="45">
        <f t="shared" si="15"/>
        <v>-20826</v>
      </c>
      <c r="K80" s="45">
        <v>314747</v>
      </c>
      <c r="L80" s="45">
        <f t="shared" si="15"/>
        <v>-2836</v>
      </c>
      <c r="M80" s="45">
        <v>311911</v>
      </c>
      <c r="N80" s="45">
        <v>0</v>
      </c>
      <c r="O80" s="45">
        <v>0</v>
      </c>
      <c r="P80" s="116"/>
      <c r="Q80" s="61"/>
    </row>
    <row r="81" spans="1:19" x14ac:dyDescent="0.25">
      <c r="A81" s="101"/>
      <c r="B81" s="101"/>
      <c r="C81" s="102">
        <v>31</v>
      </c>
      <c r="D81" s="102" t="s">
        <v>31</v>
      </c>
      <c r="E81" s="132">
        <v>1276395</v>
      </c>
      <c r="F81" s="45">
        <f t="shared" si="14"/>
        <v>208580</v>
      </c>
      <c r="G81" s="45">
        <f>1475395+9580</f>
        <v>1484975</v>
      </c>
      <c r="H81" s="45">
        <f t="shared" si="16"/>
        <v>0</v>
      </c>
      <c r="I81" s="45">
        <v>1484975</v>
      </c>
      <c r="J81" s="45">
        <f t="shared" si="15"/>
        <v>237000</v>
      </c>
      <c r="K81" s="45">
        <v>1721975</v>
      </c>
      <c r="L81" s="45">
        <f t="shared" si="15"/>
        <v>0</v>
      </c>
      <c r="M81" s="45">
        <v>1721975</v>
      </c>
      <c r="N81" s="45">
        <v>1386064</v>
      </c>
      <c r="O81" s="45">
        <v>1276395</v>
      </c>
      <c r="P81" s="116"/>
      <c r="Q81" s="61"/>
    </row>
    <row r="82" spans="1:19" x14ac:dyDescent="0.25">
      <c r="A82" s="101"/>
      <c r="B82" s="101"/>
      <c r="C82" s="102">
        <v>52</v>
      </c>
      <c r="D82" s="113" t="s">
        <v>38</v>
      </c>
      <c r="E82" s="133">
        <v>209868</v>
      </c>
      <c r="F82" s="45">
        <f t="shared" si="14"/>
        <v>0</v>
      </c>
      <c r="G82" s="45">
        <v>209868</v>
      </c>
      <c r="H82" s="45">
        <f t="shared" si="16"/>
        <v>0</v>
      </c>
      <c r="I82" s="45">
        <v>209868</v>
      </c>
      <c r="J82" s="45">
        <f t="shared" si="15"/>
        <v>456235</v>
      </c>
      <c r="K82" s="45">
        <v>666103</v>
      </c>
      <c r="L82" s="45">
        <f t="shared" si="15"/>
        <v>0</v>
      </c>
      <c r="M82" s="45">
        <v>666103</v>
      </c>
      <c r="N82" s="45">
        <v>1327</v>
      </c>
      <c r="O82" s="45">
        <v>1327</v>
      </c>
      <c r="P82" s="116"/>
      <c r="Q82" s="61"/>
    </row>
    <row r="83" spans="1:19" x14ac:dyDescent="0.25">
      <c r="A83" s="101"/>
      <c r="B83" s="101"/>
      <c r="C83" s="102">
        <v>559</v>
      </c>
      <c r="D83" s="102" t="s">
        <v>76</v>
      </c>
      <c r="E83" s="132">
        <v>7135</v>
      </c>
      <c r="F83" s="45">
        <f t="shared" si="14"/>
        <v>911</v>
      </c>
      <c r="G83" s="45">
        <v>8046</v>
      </c>
      <c r="H83" s="45">
        <f t="shared" si="16"/>
        <v>0</v>
      </c>
      <c r="I83" s="45">
        <v>8046</v>
      </c>
      <c r="J83" s="45">
        <f t="shared" si="15"/>
        <v>0</v>
      </c>
      <c r="K83" s="45">
        <v>8046</v>
      </c>
      <c r="L83" s="45">
        <f t="shared" si="15"/>
        <v>0</v>
      </c>
      <c r="M83" s="45">
        <v>8046</v>
      </c>
      <c r="N83" s="45">
        <v>0</v>
      </c>
      <c r="O83" s="47">
        <v>0</v>
      </c>
      <c r="P83" s="116"/>
      <c r="Q83" s="61"/>
    </row>
    <row r="84" spans="1:19" x14ac:dyDescent="0.25">
      <c r="A84" s="101"/>
      <c r="B84" s="101"/>
      <c r="C84" s="102">
        <v>561</v>
      </c>
      <c r="D84" s="113" t="s">
        <v>52</v>
      </c>
      <c r="E84" s="133">
        <v>1805030</v>
      </c>
      <c r="F84" s="45">
        <f t="shared" si="14"/>
        <v>10153</v>
      </c>
      <c r="G84" s="45">
        <v>1815183</v>
      </c>
      <c r="H84" s="45">
        <f t="shared" si="16"/>
        <v>0</v>
      </c>
      <c r="I84" s="45">
        <v>1815183</v>
      </c>
      <c r="J84" s="45">
        <f t="shared" si="15"/>
        <v>-201960</v>
      </c>
      <c r="K84" s="45">
        <v>1613223</v>
      </c>
      <c r="L84" s="45">
        <f t="shared" si="15"/>
        <v>0</v>
      </c>
      <c r="M84" s="45">
        <v>1613223</v>
      </c>
      <c r="N84" s="45">
        <v>0</v>
      </c>
      <c r="O84" s="45">
        <v>0</v>
      </c>
      <c r="P84" s="116"/>
      <c r="Q84" s="61"/>
    </row>
    <row r="85" spans="1:19" x14ac:dyDescent="0.25">
      <c r="A85" s="101"/>
      <c r="B85" s="101"/>
      <c r="C85" s="102">
        <v>563</v>
      </c>
      <c r="D85" s="102" t="s">
        <v>51</v>
      </c>
      <c r="E85" s="132">
        <v>91205</v>
      </c>
      <c r="F85" s="45">
        <f t="shared" si="14"/>
        <v>-4806</v>
      </c>
      <c r="G85" s="45">
        <v>86399</v>
      </c>
      <c r="H85" s="45">
        <f t="shared" si="16"/>
        <v>0</v>
      </c>
      <c r="I85" s="45">
        <v>86399</v>
      </c>
      <c r="J85" s="45">
        <f t="shared" si="15"/>
        <v>83934</v>
      </c>
      <c r="K85" s="45">
        <v>170333</v>
      </c>
      <c r="L85" s="45">
        <f t="shared" si="15"/>
        <v>0</v>
      </c>
      <c r="M85" s="45">
        <v>170333</v>
      </c>
      <c r="N85" s="45">
        <v>0</v>
      </c>
      <c r="O85" s="45">
        <v>0</v>
      </c>
      <c r="P85" s="116"/>
      <c r="Q85" s="61"/>
    </row>
    <row r="86" spans="1:19" x14ac:dyDescent="0.25">
      <c r="A86" s="101"/>
      <c r="B86" s="101"/>
      <c r="C86" s="102">
        <v>581</v>
      </c>
      <c r="D86" s="102" t="s">
        <v>56</v>
      </c>
      <c r="E86" s="132">
        <v>15355839</v>
      </c>
      <c r="F86" s="45">
        <f t="shared" si="14"/>
        <v>0</v>
      </c>
      <c r="G86" s="45">
        <v>15355839</v>
      </c>
      <c r="H86" s="45">
        <f t="shared" si="16"/>
        <v>0</v>
      </c>
      <c r="I86" s="45">
        <v>15355839</v>
      </c>
      <c r="J86" s="45">
        <f t="shared" si="15"/>
        <v>0</v>
      </c>
      <c r="K86" s="45">
        <v>15355839</v>
      </c>
      <c r="L86" s="45">
        <f t="shared" si="15"/>
        <v>0</v>
      </c>
      <c r="M86" s="45">
        <v>15355839</v>
      </c>
      <c r="N86" s="45">
        <v>6220599</v>
      </c>
      <c r="O86" s="45">
        <v>0</v>
      </c>
      <c r="P86" s="116"/>
      <c r="Q86" s="61"/>
    </row>
    <row r="87" spans="1:19" x14ac:dyDescent="0.25">
      <c r="A87" s="101"/>
      <c r="B87" s="101"/>
      <c r="C87" s="102">
        <v>61</v>
      </c>
      <c r="D87" s="104" t="s">
        <v>53</v>
      </c>
      <c r="E87" s="136">
        <v>116150</v>
      </c>
      <c r="F87" s="45">
        <f t="shared" si="14"/>
        <v>105650</v>
      </c>
      <c r="G87" s="45">
        <v>221800</v>
      </c>
      <c r="H87" s="45">
        <f t="shared" si="16"/>
        <v>0</v>
      </c>
      <c r="I87" s="45">
        <v>221800</v>
      </c>
      <c r="J87" s="45">
        <f t="shared" si="15"/>
        <v>0</v>
      </c>
      <c r="K87" s="45">
        <f>228701-6901</f>
        <v>221800</v>
      </c>
      <c r="L87" s="45">
        <f t="shared" si="15"/>
        <v>0</v>
      </c>
      <c r="M87" s="45">
        <v>221800</v>
      </c>
      <c r="N87" s="45">
        <v>434242</v>
      </c>
      <c r="O87" s="45">
        <v>34242</v>
      </c>
      <c r="P87" s="116"/>
      <c r="Q87" s="61"/>
    </row>
    <row r="88" spans="1:19" x14ac:dyDescent="0.25">
      <c r="A88" s="101"/>
      <c r="B88" s="101"/>
      <c r="C88" s="102">
        <v>71</v>
      </c>
      <c r="D88" s="102" t="s">
        <v>60</v>
      </c>
      <c r="E88" s="132">
        <v>1195</v>
      </c>
      <c r="F88" s="45">
        <f t="shared" si="14"/>
        <v>0</v>
      </c>
      <c r="G88" s="45">
        <v>1195</v>
      </c>
      <c r="H88" s="45">
        <f t="shared" si="16"/>
        <v>0</v>
      </c>
      <c r="I88" s="45">
        <v>1195</v>
      </c>
      <c r="J88" s="45">
        <f t="shared" si="15"/>
        <v>0</v>
      </c>
      <c r="K88" s="45">
        <v>1195</v>
      </c>
      <c r="L88" s="45">
        <f t="shared" si="15"/>
        <v>0</v>
      </c>
      <c r="M88" s="45">
        <v>1195</v>
      </c>
      <c r="N88" s="45">
        <v>1181</v>
      </c>
      <c r="O88" s="45">
        <v>1168</v>
      </c>
      <c r="P88" s="116"/>
      <c r="Q88" s="61"/>
      <c r="R88" s="46"/>
    </row>
    <row r="89" spans="1:19" x14ac:dyDescent="0.25">
      <c r="A89" s="101"/>
      <c r="B89" s="100">
        <v>45</v>
      </c>
      <c r="C89" s="103"/>
      <c r="D89" s="103" t="s">
        <v>61</v>
      </c>
      <c r="E89" s="35">
        <f>SUM(E90:E95)</f>
        <v>34807778</v>
      </c>
      <c r="F89" s="35">
        <f t="shared" si="14"/>
        <v>-12990932</v>
      </c>
      <c r="G89" s="35">
        <f>SUM(G90:G95)</f>
        <v>21816846</v>
      </c>
      <c r="H89" s="35">
        <f t="shared" si="16"/>
        <v>0</v>
      </c>
      <c r="I89" s="35">
        <f>SUM(I90:I95)</f>
        <v>21816846</v>
      </c>
      <c r="J89" s="35">
        <f t="shared" si="15"/>
        <v>-1955380</v>
      </c>
      <c r="K89" s="35">
        <f>SUM(K90:K95)</f>
        <v>19861466</v>
      </c>
      <c r="L89" s="35">
        <f t="shared" si="15"/>
        <v>15057844</v>
      </c>
      <c r="M89" s="35">
        <f>SUM(M90:M95)</f>
        <v>34919310</v>
      </c>
      <c r="N89" s="35">
        <f>SUM(N90:N95)</f>
        <v>2629611</v>
      </c>
      <c r="O89" s="35">
        <f>SUM(O90:O95)</f>
        <v>20058664</v>
      </c>
      <c r="P89" s="116"/>
      <c r="Q89" s="61"/>
    </row>
    <row r="90" spans="1:19" x14ac:dyDescent="0.25">
      <c r="A90" s="101"/>
      <c r="B90" s="101"/>
      <c r="C90" s="102">
        <v>11</v>
      </c>
      <c r="D90" s="102" t="s">
        <v>16</v>
      </c>
      <c r="E90" s="132">
        <v>3999307</v>
      </c>
      <c r="F90" s="45">
        <f t="shared" si="14"/>
        <v>31291</v>
      </c>
      <c r="G90" s="45">
        <v>4030598</v>
      </c>
      <c r="H90" s="45">
        <f t="shared" si="16"/>
        <v>0</v>
      </c>
      <c r="I90" s="45">
        <v>4030598</v>
      </c>
      <c r="J90" s="45">
        <f t="shared" si="15"/>
        <v>0</v>
      </c>
      <c r="K90" s="45">
        <v>4030598</v>
      </c>
      <c r="L90" s="45">
        <f t="shared" si="15"/>
        <v>10210904</v>
      </c>
      <c r="M90" s="45">
        <v>14241502</v>
      </c>
      <c r="N90" s="45">
        <v>42472</v>
      </c>
      <c r="O90" s="45">
        <v>42472</v>
      </c>
      <c r="P90" s="116"/>
      <c r="Q90" s="61"/>
    </row>
    <row r="91" spans="1:19" x14ac:dyDescent="0.25">
      <c r="A91" s="101"/>
      <c r="B91" s="101"/>
      <c r="C91" s="102">
        <v>31</v>
      </c>
      <c r="D91" s="102" t="s">
        <v>31</v>
      </c>
      <c r="E91" s="132">
        <v>107505</v>
      </c>
      <c r="F91" s="45">
        <f t="shared" si="14"/>
        <v>155000</v>
      </c>
      <c r="G91" s="45">
        <f>107505+155000</f>
        <v>262505</v>
      </c>
      <c r="H91" s="45">
        <f t="shared" si="16"/>
        <v>0</v>
      </c>
      <c r="I91" s="45">
        <v>262505</v>
      </c>
      <c r="J91" s="45">
        <f t="shared" si="15"/>
        <v>0</v>
      </c>
      <c r="K91" s="45">
        <v>262505</v>
      </c>
      <c r="L91" s="45">
        <f t="shared" si="15"/>
        <v>0</v>
      </c>
      <c r="M91" s="45">
        <v>262505</v>
      </c>
      <c r="N91" s="45">
        <v>107505</v>
      </c>
      <c r="O91" s="45">
        <v>107505</v>
      </c>
      <c r="P91" s="116"/>
      <c r="Q91" s="61"/>
    </row>
    <row r="92" spans="1:19" x14ac:dyDescent="0.25">
      <c r="A92" s="101"/>
      <c r="B92" s="101"/>
      <c r="C92" s="102">
        <v>5761</v>
      </c>
      <c r="D92" s="102" t="s">
        <v>55</v>
      </c>
      <c r="E92" s="132">
        <v>10065880</v>
      </c>
      <c r="F92" s="45">
        <f t="shared" si="14"/>
        <v>-1000000</v>
      </c>
      <c r="G92" s="45">
        <v>9065880</v>
      </c>
      <c r="H92" s="45">
        <f t="shared" si="16"/>
        <v>0</v>
      </c>
      <c r="I92" s="45">
        <v>9065880</v>
      </c>
      <c r="J92" s="45">
        <f t="shared" si="15"/>
        <v>0</v>
      </c>
      <c r="K92" s="45">
        <v>9065880</v>
      </c>
      <c r="L92" s="45">
        <f t="shared" si="15"/>
        <v>5146010</v>
      </c>
      <c r="M92" s="45">
        <v>14211890</v>
      </c>
      <c r="N92" s="45">
        <v>0</v>
      </c>
      <c r="O92" s="45">
        <v>0</v>
      </c>
      <c r="P92" s="116"/>
      <c r="Q92" s="61"/>
    </row>
    <row r="93" spans="1:19" x14ac:dyDescent="0.25">
      <c r="A93" s="101"/>
      <c r="B93" s="101"/>
      <c r="C93" s="102">
        <v>5762</v>
      </c>
      <c r="D93" s="102" t="s">
        <v>87</v>
      </c>
      <c r="E93" s="131">
        <v>0</v>
      </c>
      <c r="F93" s="45">
        <f t="shared" si="14"/>
        <v>300000</v>
      </c>
      <c r="G93" s="45">
        <v>300000</v>
      </c>
      <c r="H93" s="45">
        <f t="shared" si="16"/>
        <v>0</v>
      </c>
      <c r="I93" s="45">
        <v>300000</v>
      </c>
      <c r="J93" s="45">
        <f t="shared" si="15"/>
        <v>0</v>
      </c>
      <c r="K93" s="45">
        <v>300000</v>
      </c>
      <c r="L93" s="45">
        <f t="shared" si="15"/>
        <v>-299070</v>
      </c>
      <c r="M93" s="45">
        <v>930</v>
      </c>
      <c r="N93" s="45">
        <v>0</v>
      </c>
      <c r="O93" s="45">
        <v>0</v>
      </c>
      <c r="P93" s="116"/>
      <c r="Q93" s="61"/>
    </row>
    <row r="94" spans="1:19" x14ac:dyDescent="0.25">
      <c r="A94" s="101"/>
      <c r="B94" s="101"/>
      <c r="C94" s="102">
        <v>581</v>
      </c>
      <c r="D94" s="102" t="s">
        <v>56</v>
      </c>
      <c r="E94" s="132">
        <v>20628185</v>
      </c>
      <c r="F94" s="45">
        <f t="shared" si="14"/>
        <v>-12477223</v>
      </c>
      <c r="G94" s="45">
        <f>6341685+1809277</f>
        <v>8150962</v>
      </c>
      <c r="H94" s="45">
        <f t="shared" si="16"/>
        <v>0</v>
      </c>
      <c r="I94" s="45">
        <v>8150962</v>
      </c>
      <c r="J94" s="45">
        <f t="shared" si="15"/>
        <v>-1955380</v>
      </c>
      <c r="K94" s="45">
        <f>1809277+4386305</f>
        <v>6195582</v>
      </c>
      <c r="L94" s="45">
        <f t="shared" si="15"/>
        <v>0</v>
      </c>
      <c r="M94" s="45">
        <v>6195582</v>
      </c>
      <c r="N94" s="45">
        <v>2479368</v>
      </c>
      <c r="O94" s="45">
        <v>19908421</v>
      </c>
      <c r="P94" s="116"/>
      <c r="Q94" s="61"/>
    </row>
    <row r="95" spans="1:19" x14ac:dyDescent="0.25">
      <c r="A95" s="101"/>
      <c r="B95" s="101"/>
      <c r="C95" s="102">
        <v>61</v>
      </c>
      <c r="D95" s="102" t="s">
        <v>53</v>
      </c>
      <c r="E95" s="132">
        <v>6901</v>
      </c>
      <c r="F95" s="45">
        <f t="shared" si="14"/>
        <v>0</v>
      </c>
      <c r="G95" s="45">
        <v>6901</v>
      </c>
      <c r="H95" s="45">
        <f t="shared" si="16"/>
        <v>0</v>
      </c>
      <c r="I95" s="45">
        <v>6901</v>
      </c>
      <c r="J95" s="45">
        <f t="shared" si="15"/>
        <v>0</v>
      </c>
      <c r="K95" s="45">
        <v>6901</v>
      </c>
      <c r="L95" s="45">
        <f t="shared" si="15"/>
        <v>0</v>
      </c>
      <c r="M95" s="45">
        <v>6901</v>
      </c>
      <c r="N95" s="45">
        <v>266</v>
      </c>
      <c r="O95" s="45">
        <v>266</v>
      </c>
      <c r="P95" s="116"/>
      <c r="Q95" s="61"/>
    </row>
    <row r="96" spans="1:19" ht="18.75" customHeight="1" x14ac:dyDescent="0.25">
      <c r="A96" s="242" t="s">
        <v>97</v>
      </c>
      <c r="B96" s="243"/>
      <c r="C96" s="243"/>
      <c r="D96" s="244"/>
      <c r="E96" s="141">
        <f>E75+E47</f>
        <v>256275453</v>
      </c>
      <c r="F96" s="35">
        <f t="shared" si="14"/>
        <v>9961292</v>
      </c>
      <c r="G96" s="142">
        <f>G75+G47</f>
        <v>266236745</v>
      </c>
      <c r="H96" s="142">
        <f t="shared" si="14"/>
        <v>877809</v>
      </c>
      <c r="I96" s="142">
        <f>I75+I47</f>
        <v>267114554</v>
      </c>
      <c r="J96" s="142">
        <f t="shared" si="15"/>
        <v>8186580</v>
      </c>
      <c r="K96" s="142">
        <f>K75+K47</f>
        <v>275301134</v>
      </c>
      <c r="L96" s="142">
        <f t="shared" si="15"/>
        <v>31644899</v>
      </c>
      <c r="M96" s="142">
        <f>M75+M47</f>
        <v>306946033</v>
      </c>
      <c r="N96" s="142">
        <f>N75+N47</f>
        <v>210431070</v>
      </c>
      <c r="O96" s="142">
        <f>O75+O47</f>
        <v>222656939</v>
      </c>
      <c r="P96" s="99"/>
      <c r="Q96" s="56"/>
      <c r="S96" s="46"/>
    </row>
    <row r="97" spans="1:20" ht="18.75" customHeight="1" x14ac:dyDescent="0.25">
      <c r="A97" s="207"/>
      <c r="B97" s="208"/>
      <c r="C97" s="208"/>
      <c r="D97" s="208"/>
      <c r="E97" s="144"/>
      <c r="F97" s="144"/>
      <c r="G97" s="144"/>
      <c r="H97" s="144"/>
      <c r="I97" s="144"/>
      <c r="J97" s="144"/>
      <c r="K97" s="144"/>
      <c r="L97" s="144"/>
      <c r="M97" s="144"/>
      <c r="N97" s="209"/>
      <c r="O97" s="209"/>
      <c r="P97" s="59"/>
      <c r="Q97" s="60"/>
      <c r="R97" s="56"/>
      <c r="T97" s="46"/>
    </row>
    <row r="98" spans="1:20" x14ac:dyDescent="0.25">
      <c r="A98" s="238" t="s">
        <v>107</v>
      </c>
      <c r="B98" s="238"/>
      <c r="C98" s="238"/>
      <c r="D98" s="238"/>
      <c r="E98" s="145"/>
      <c r="F98" s="145"/>
      <c r="G98" s="145"/>
      <c r="H98" s="145"/>
      <c r="I98" s="145"/>
      <c r="J98" s="145"/>
      <c r="K98" s="145"/>
      <c r="L98" s="145"/>
      <c r="M98" s="145"/>
      <c r="N98" s="143"/>
      <c r="O98" s="143"/>
      <c r="P98" s="50"/>
    </row>
    <row r="99" spans="1:20" x14ac:dyDescent="0.25">
      <c r="A99" s="195"/>
      <c r="B99" s="196"/>
      <c r="C99" s="196">
        <v>931</v>
      </c>
      <c r="D99" s="200" t="s">
        <v>101</v>
      </c>
      <c r="E99" s="45">
        <v>116603</v>
      </c>
      <c r="F99" s="201">
        <f>G99-E99</f>
        <v>58195</v>
      </c>
      <c r="G99" s="45">
        <v>174798</v>
      </c>
      <c r="H99" s="45">
        <f>I99-G99</f>
        <v>0</v>
      </c>
      <c r="I99" s="45">
        <v>174798</v>
      </c>
      <c r="J99" s="45">
        <f>K99-I99</f>
        <v>169345</v>
      </c>
      <c r="K99" s="45">
        <v>344143</v>
      </c>
      <c r="L99" s="45">
        <f>M99-K99</f>
        <v>0</v>
      </c>
      <c r="M99" s="45">
        <v>344143</v>
      </c>
      <c r="N99" s="45">
        <v>204181</v>
      </c>
      <c r="O99" s="45">
        <v>197545</v>
      </c>
      <c r="P99" s="46"/>
    </row>
    <row r="100" spans="1:20" x14ac:dyDescent="0.25">
      <c r="A100" s="195"/>
      <c r="B100" s="196"/>
      <c r="C100" s="196">
        <v>943</v>
      </c>
      <c r="D100" s="200" t="s">
        <v>102</v>
      </c>
      <c r="E100" s="45">
        <v>623187</v>
      </c>
      <c r="F100" s="201">
        <f t="shared" ref="F100:F103" si="24">G100-E100</f>
        <v>-170783</v>
      </c>
      <c r="G100" s="45">
        <v>452404</v>
      </c>
      <c r="H100" s="45">
        <f t="shared" ref="H100:H104" si="25">I100-G100</f>
        <v>0</v>
      </c>
      <c r="I100" s="45">
        <v>452404</v>
      </c>
      <c r="J100" s="45">
        <f t="shared" ref="J100:J104" si="26">K100-I100</f>
        <v>148135</v>
      </c>
      <c r="K100" s="45">
        <v>600539</v>
      </c>
      <c r="L100" s="53">
        <f t="shared" ref="L100:L104" si="27">M100-K100</f>
        <v>0</v>
      </c>
      <c r="M100" s="45">
        <v>600539</v>
      </c>
      <c r="N100" s="45">
        <v>290073</v>
      </c>
      <c r="O100" s="45">
        <v>209860</v>
      </c>
      <c r="P100" s="46"/>
    </row>
    <row r="101" spans="1:20" x14ac:dyDescent="0.25">
      <c r="A101" s="195"/>
      <c r="B101" s="196"/>
      <c r="C101" s="196">
        <v>952</v>
      </c>
      <c r="D101" s="200" t="s">
        <v>103</v>
      </c>
      <c r="E101" s="45">
        <v>637644</v>
      </c>
      <c r="F101" s="201">
        <f t="shared" si="24"/>
        <v>-609668</v>
      </c>
      <c r="G101" s="45">
        <v>27976</v>
      </c>
      <c r="H101" s="45">
        <f t="shared" si="25"/>
        <v>0</v>
      </c>
      <c r="I101" s="45">
        <v>27976</v>
      </c>
      <c r="J101" s="45">
        <f t="shared" si="26"/>
        <v>0</v>
      </c>
      <c r="K101" s="45">
        <v>27976</v>
      </c>
      <c r="L101" s="45">
        <f t="shared" si="27"/>
        <v>0</v>
      </c>
      <c r="M101" s="45">
        <v>27976</v>
      </c>
      <c r="N101" s="45">
        <v>46123</v>
      </c>
      <c r="O101" s="45">
        <v>8293</v>
      </c>
      <c r="P101" s="46"/>
    </row>
    <row r="102" spans="1:20" x14ac:dyDescent="0.25">
      <c r="A102" s="195"/>
      <c r="B102" s="196"/>
      <c r="C102" s="196">
        <v>961</v>
      </c>
      <c r="D102" s="200" t="s">
        <v>104</v>
      </c>
      <c r="E102" s="45">
        <v>157633</v>
      </c>
      <c r="F102" s="201">
        <f t="shared" si="24"/>
        <v>287060</v>
      </c>
      <c r="G102" s="45">
        <v>444693</v>
      </c>
      <c r="H102" s="45">
        <f t="shared" si="25"/>
        <v>0</v>
      </c>
      <c r="I102" s="45">
        <v>444693</v>
      </c>
      <c r="J102" s="45">
        <f t="shared" si="26"/>
        <v>96575</v>
      </c>
      <c r="K102" s="45">
        <v>541268</v>
      </c>
      <c r="L102" s="45">
        <f t="shared" si="27"/>
        <v>0</v>
      </c>
      <c r="M102" s="45">
        <v>541268</v>
      </c>
      <c r="N102" s="45">
        <v>107864</v>
      </c>
      <c r="O102" s="45">
        <v>100989</v>
      </c>
      <c r="P102" s="46"/>
    </row>
    <row r="103" spans="1:20" x14ac:dyDescent="0.25">
      <c r="A103" s="195"/>
      <c r="B103" s="196"/>
      <c r="C103" s="196">
        <v>971</v>
      </c>
      <c r="D103" s="200" t="s">
        <v>105</v>
      </c>
      <c r="E103" s="45">
        <v>14152</v>
      </c>
      <c r="F103" s="201">
        <f t="shared" si="24"/>
        <v>1321</v>
      </c>
      <c r="G103" s="45">
        <v>15473</v>
      </c>
      <c r="H103" s="45">
        <f t="shared" si="25"/>
        <v>0</v>
      </c>
      <c r="I103" s="45">
        <v>15473</v>
      </c>
      <c r="J103" s="45">
        <f t="shared" si="26"/>
        <v>0</v>
      </c>
      <c r="K103" s="45">
        <v>15473</v>
      </c>
      <c r="L103" s="45">
        <f t="shared" si="27"/>
        <v>0</v>
      </c>
      <c r="M103" s="45">
        <v>15473</v>
      </c>
      <c r="N103" s="45">
        <v>15473</v>
      </c>
      <c r="O103" s="45">
        <v>15473</v>
      </c>
      <c r="P103" s="46"/>
    </row>
    <row r="104" spans="1:20" x14ac:dyDescent="0.25">
      <c r="A104" s="239" t="s">
        <v>108</v>
      </c>
      <c r="B104" s="240"/>
      <c r="C104" s="240"/>
      <c r="D104" s="241"/>
      <c r="E104" s="35">
        <f>SUM(E99:E103)</f>
        <v>1549219</v>
      </c>
      <c r="F104" s="210">
        <f>G104-E104</f>
        <v>-433875</v>
      </c>
      <c r="G104" s="35">
        <f>SUM(G99:G103)</f>
        <v>1115344</v>
      </c>
      <c r="H104" s="35">
        <f t="shared" si="25"/>
        <v>0</v>
      </c>
      <c r="I104" s="35">
        <f>SUM(I99:I103)</f>
        <v>1115344</v>
      </c>
      <c r="J104" s="35">
        <f t="shared" si="26"/>
        <v>414055</v>
      </c>
      <c r="K104" s="35">
        <f>SUM(K99:K103)</f>
        <v>1529399</v>
      </c>
      <c r="L104" s="35">
        <f t="shared" si="27"/>
        <v>0</v>
      </c>
      <c r="M104" s="35">
        <f>SUM(M99:M103)</f>
        <v>1529399</v>
      </c>
      <c r="N104" s="35">
        <f>SUM(N99:N103)</f>
        <v>663714</v>
      </c>
      <c r="O104" s="35">
        <f>SUM(O99:O103)</f>
        <v>532160</v>
      </c>
      <c r="P104" s="61"/>
    </row>
    <row r="105" spans="1:20" x14ac:dyDescent="0.25">
      <c r="N105" s="46"/>
    </row>
    <row r="106" spans="1:20" x14ac:dyDescent="0.25">
      <c r="A106" t="s">
        <v>110</v>
      </c>
      <c r="G106" s="46"/>
      <c r="H106" s="46"/>
      <c r="I106" s="46"/>
      <c r="J106" s="46"/>
      <c r="K106" s="55"/>
      <c r="L106" s="55"/>
      <c r="M106" s="55"/>
      <c r="N106" s="55"/>
      <c r="O106" s="46" t="s">
        <v>111</v>
      </c>
      <c r="P106" s="55"/>
    </row>
    <row r="107" spans="1:20" s="53" customFormat="1" x14ac:dyDescent="0.25">
      <c r="G107" s="54"/>
      <c r="H107" s="54"/>
      <c r="I107" s="54"/>
      <c r="J107" s="54"/>
      <c r="K107" s="54"/>
      <c r="L107" s="54"/>
      <c r="M107" s="54"/>
      <c r="N107" s="55"/>
      <c r="O107" s="55"/>
    </row>
  </sheetData>
  <mergeCells count="10">
    <mergeCell ref="A98:D98"/>
    <mergeCell ref="A104:D104"/>
    <mergeCell ref="A96:D96"/>
    <mergeCell ref="A5:O5"/>
    <mergeCell ref="A44:O44"/>
    <mergeCell ref="A1:O1"/>
    <mergeCell ref="A3:O3"/>
    <mergeCell ref="A34:D34"/>
    <mergeCell ref="A36:D36"/>
    <mergeCell ref="A42:D42"/>
  </mergeCells>
  <pageMargins left="0.70866141732283472" right="0.70866141732283472" top="0.74803149606299213" bottom="0.74803149606299213" header="0.31496062992125984" footer="0.31496062992125984"/>
  <pageSetup paperSize="9" scale="44" fitToHeight="0" orientation="landscape" r:id="rId1"/>
  <rowBreaks count="1" manualBreakCount="1">
    <brk id="43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pageSetUpPr fitToPage="1"/>
  </sheetPr>
  <dimension ref="A2:J27"/>
  <sheetViews>
    <sheetView zoomScaleNormal="100" workbookViewId="0">
      <selection activeCell="F25" sqref="F25"/>
    </sheetView>
  </sheetViews>
  <sheetFormatPr defaultRowHeight="15" x14ac:dyDescent="0.25"/>
  <cols>
    <col min="1" max="1" width="59.85546875" customWidth="1"/>
    <col min="2" max="2" width="20.140625" customWidth="1"/>
    <col min="3" max="3" width="20.85546875" customWidth="1"/>
    <col min="4" max="4" width="21.42578125" customWidth="1"/>
    <col min="6" max="6" width="49.140625" customWidth="1"/>
    <col min="7" max="8" width="11.28515625" bestFit="1" customWidth="1"/>
  </cols>
  <sheetData>
    <row r="2" spans="1:10" ht="15.75" x14ac:dyDescent="0.25">
      <c r="A2" s="215" t="s">
        <v>195</v>
      </c>
      <c r="B2" s="245"/>
      <c r="C2" s="245"/>
      <c r="D2" s="245"/>
    </row>
    <row r="3" spans="1:10" ht="18" x14ac:dyDescent="0.25">
      <c r="A3" s="4"/>
      <c r="B3" s="4"/>
      <c r="C3" s="5"/>
      <c r="D3" s="5"/>
    </row>
    <row r="4" spans="1:10" ht="25.5" x14ac:dyDescent="0.25">
      <c r="A4" s="24" t="s">
        <v>22</v>
      </c>
      <c r="B4" s="24" t="s">
        <v>210</v>
      </c>
      <c r="C4" s="24" t="s">
        <v>34</v>
      </c>
      <c r="D4" s="24" t="s">
        <v>35</v>
      </c>
    </row>
    <row r="5" spans="1:10" s="49" customFormat="1" ht="15.75" customHeight="1" x14ac:dyDescent="0.25">
      <c r="A5" s="12" t="s">
        <v>23</v>
      </c>
      <c r="B5" s="35">
        <f>B6+B9+B11+B13+B21+B23</f>
        <v>306946033</v>
      </c>
      <c r="C5" s="35">
        <f>C6+C9+C11+C13+C21+C23</f>
        <v>210431070</v>
      </c>
      <c r="D5" s="35">
        <f>D6+D9+D11+D13+D21+D23</f>
        <v>222656939</v>
      </c>
      <c r="F5" s="51"/>
      <c r="G5" s="51"/>
      <c r="H5" s="51"/>
      <c r="I5" s="51"/>
      <c r="J5" s="51"/>
    </row>
    <row r="6" spans="1:10" s="49" customFormat="1" ht="15.75" customHeight="1" x14ac:dyDescent="0.25">
      <c r="A6" s="12" t="s">
        <v>41</v>
      </c>
      <c r="B6" s="35">
        <f>B7+B8</f>
        <v>37719191</v>
      </c>
      <c r="C6" s="35">
        <f>C7+C8</f>
        <v>5348729</v>
      </c>
      <c r="D6" s="35">
        <f>D7+D8</f>
        <v>5348729</v>
      </c>
      <c r="F6" s="51"/>
      <c r="G6" s="51"/>
      <c r="H6" s="51"/>
    </row>
    <row r="7" spans="1:10" x14ac:dyDescent="0.25">
      <c r="A7" s="40" t="s">
        <v>42</v>
      </c>
      <c r="B7" s="45">
        <v>37220598</v>
      </c>
      <c r="C7" s="45">
        <v>5348729</v>
      </c>
      <c r="D7" s="45">
        <v>5348729</v>
      </c>
    </row>
    <row r="8" spans="1:10" x14ac:dyDescent="0.25">
      <c r="A8" s="41" t="s">
        <v>43</v>
      </c>
      <c r="B8" s="45">
        <v>498593</v>
      </c>
      <c r="C8" s="45">
        <v>0</v>
      </c>
      <c r="D8" s="45">
        <v>0</v>
      </c>
    </row>
    <row r="9" spans="1:10" s="49" customFormat="1" x14ac:dyDescent="0.25">
      <c r="A9" s="12" t="s">
        <v>44</v>
      </c>
      <c r="B9" s="35">
        <f>B10</f>
        <v>2393500</v>
      </c>
      <c r="C9" s="35">
        <f>C10</f>
        <v>1827062</v>
      </c>
      <c r="D9" s="35">
        <f>D10</f>
        <v>1717393</v>
      </c>
    </row>
    <row r="10" spans="1:10" x14ac:dyDescent="0.25">
      <c r="A10" s="42" t="s">
        <v>45</v>
      </c>
      <c r="B10" s="45">
        <f>1984480+409020</f>
        <v>2393500</v>
      </c>
      <c r="C10" s="45">
        <v>1827062</v>
      </c>
      <c r="D10" s="45">
        <v>1717393</v>
      </c>
    </row>
    <row r="11" spans="1:10" s="49" customFormat="1" x14ac:dyDescent="0.25">
      <c r="A11" s="12" t="s">
        <v>70</v>
      </c>
      <c r="B11" s="35">
        <f>B12</f>
        <v>216903332</v>
      </c>
      <c r="C11" s="35">
        <f>C12</f>
        <v>192952963</v>
      </c>
      <c r="D11" s="35">
        <f>D12</f>
        <v>194592724</v>
      </c>
    </row>
    <row r="12" spans="1:10" x14ac:dyDescent="0.25">
      <c r="A12" s="42" t="s">
        <v>62</v>
      </c>
      <c r="B12" s="46">
        <v>216903332</v>
      </c>
      <c r="C12" s="45">
        <v>192952963</v>
      </c>
      <c r="D12" s="45">
        <v>194592724</v>
      </c>
    </row>
    <row r="13" spans="1:10" s="49" customFormat="1" x14ac:dyDescent="0.25">
      <c r="A13" s="43" t="s">
        <v>71</v>
      </c>
      <c r="B13" s="35">
        <f>SUM(B14:B20)</f>
        <v>49562215</v>
      </c>
      <c r="C13" s="35">
        <f>SUM(C14:C20)</f>
        <v>9726737</v>
      </c>
      <c r="D13" s="35">
        <f>SUM(D14:D20)</f>
        <v>20822527</v>
      </c>
      <c r="F13" s="51"/>
      <c r="G13" s="51"/>
      <c r="H13" s="51"/>
    </row>
    <row r="14" spans="1:10" x14ac:dyDescent="0.25">
      <c r="A14" s="42" t="s">
        <v>63</v>
      </c>
      <c r="B14" s="45">
        <f>666103+8812348</f>
        <v>9478451</v>
      </c>
      <c r="C14" s="45">
        <v>945809</v>
      </c>
      <c r="D14" s="45">
        <v>914106</v>
      </c>
    </row>
    <row r="15" spans="1:10" x14ac:dyDescent="0.25">
      <c r="A15" s="42" t="s">
        <v>85</v>
      </c>
      <c r="B15" s="45">
        <f>50230</f>
        <v>50230</v>
      </c>
      <c r="C15" s="45">
        <v>0</v>
      </c>
      <c r="D15" s="45">
        <v>0</v>
      </c>
    </row>
    <row r="16" spans="1:10" x14ac:dyDescent="0.25">
      <c r="A16" s="42" t="s">
        <v>64</v>
      </c>
      <c r="B16" s="45">
        <v>2593775</v>
      </c>
      <c r="C16" s="45">
        <v>0</v>
      </c>
      <c r="D16" s="45">
        <v>0</v>
      </c>
    </row>
    <row r="17" spans="1:4" x14ac:dyDescent="0.25">
      <c r="A17" s="42" t="s">
        <v>65</v>
      </c>
      <c r="B17" s="45">
        <v>225158</v>
      </c>
      <c r="C17" s="45">
        <v>0</v>
      </c>
      <c r="D17" s="45">
        <v>0</v>
      </c>
    </row>
    <row r="18" spans="1:4" x14ac:dyDescent="0.25">
      <c r="A18" s="42" t="s">
        <v>66</v>
      </c>
      <c r="B18" s="45">
        <v>15003266</v>
      </c>
      <c r="C18" s="45">
        <v>0</v>
      </c>
      <c r="D18" s="45">
        <v>0</v>
      </c>
    </row>
    <row r="19" spans="1:4" x14ac:dyDescent="0.25">
      <c r="A19" s="42" t="s">
        <v>88</v>
      </c>
      <c r="B19" s="45">
        <v>645079</v>
      </c>
      <c r="C19" s="45">
        <v>0</v>
      </c>
      <c r="D19" s="45">
        <v>0</v>
      </c>
    </row>
    <row r="20" spans="1:4" x14ac:dyDescent="0.25">
      <c r="A20" s="42" t="s">
        <v>67</v>
      </c>
      <c r="B20" s="45">
        <f>17165116+4401140</f>
        <v>21566256</v>
      </c>
      <c r="C20" s="45">
        <v>8780928</v>
      </c>
      <c r="D20" s="45">
        <v>19908421</v>
      </c>
    </row>
    <row r="21" spans="1:4" s="49" customFormat="1" x14ac:dyDescent="0.25">
      <c r="A21" s="43" t="s">
        <v>72</v>
      </c>
      <c r="B21" s="35">
        <f>B22</f>
        <v>366600</v>
      </c>
      <c r="C21" s="35">
        <f>C22</f>
        <v>574398</v>
      </c>
      <c r="D21" s="35">
        <f>D22</f>
        <v>174398</v>
      </c>
    </row>
    <row r="22" spans="1:4" x14ac:dyDescent="0.25">
      <c r="A22" s="42" t="s">
        <v>68</v>
      </c>
      <c r="B22" s="45">
        <f>228701+137899</f>
        <v>366600</v>
      </c>
      <c r="C22" s="45">
        <v>574398</v>
      </c>
      <c r="D22" s="45">
        <v>174398</v>
      </c>
    </row>
    <row r="23" spans="1:4" s="49" customFormat="1" ht="25.5" x14ac:dyDescent="0.25">
      <c r="A23" s="44" t="s">
        <v>73</v>
      </c>
      <c r="B23" s="35">
        <f>B24</f>
        <v>1195</v>
      </c>
      <c r="C23" s="35">
        <f>C24</f>
        <v>1181</v>
      </c>
      <c r="D23" s="35">
        <f>D24</f>
        <v>1168</v>
      </c>
    </row>
    <row r="24" spans="1:4" x14ac:dyDescent="0.25">
      <c r="A24" s="42" t="s">
        <v>69</v>
      </c>
      <c r="B24" s="45">
        <f>1195</f>
        <v>1195</v>
      </c>
      <c r="C24" s="45">
        <v>1181</v>
      </c>
      <c r="D24" s="45">
        <v>1168</v>
      </c>
    </row>
    <row r="25" spans="1:4" ht="18" customHeight="1" x14ac:dyDescent="0.25">
      <c r="A25" s="58" t="s">
        <v>97</v>
      </c>
      <c r="B25" s="57">
        <f>B7+B8+B10+B12+B14+B15+B16+B17+B18+B19+B20+B22+B24</f>
        <v>306946033</v>
      </c>
      <c r="C25" s="57">
        <f t="shared" ref="C25:D25" si="0">C7+C8+C10+C12+C14+C15+C16+C17+C18+C19+C20+C22+C24</f>
        <v>210431070</v>
      </c>
      <c r="D25" s="57">
        <f t="shared" si="0"/>
        <v>222656939</v>
      </c>
    </row>
    <row r="26" spans="1:4" s="53" customFormat="1" x14ac:dyDescent="0.25">
      <c r="B26" s="55"/>
      <c r="C26" s="55"/>
      <c r="D26" s="55"/>
    </row>
    <row r="27" spans="1:4" x14ac:dyDescent="0.25">
      <c r="A27" t="s">
        <v>110</v>
      </c>
      <c r="B27" s="46"/>
      <c r="C27" s="46"/>
      <c r="D27" s="46" t="s">
        <v>111</v>
      </c>
    </row>
  </sheetData>
  <mergeCells count="1">
    <mergeCell ref="A2:D2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pageSetUpPr fitToPage="1"/>
  </sheetPr>
  <dimension ref="A1:D10"/>
  <sheetViews>
    <sheetView zoomScaleNormal="100" workbookViewId="0">
      <selection activeCell="D18" sqref="D18"/>
    </sheetView>
  </sheetViews>
  <sheetFormatPr defaultRowHeight="15" x14ac:dyDescent="0.25"/>
  <cols>
    <col min="1" max="1" width="37.7109375" customWidth="1"/>
    <col min="2" max="4" width="25.28515625" customWidth="1"/>
  </cols>
  <sheetData>
    <row r="1" spans="1:4" ht="18" x14ac:dyDescent="0.25">
      <c r="A1" s="27"/>
      <c r="B1" s="27"/>
      <c r="C1" s="5"/>
      <c r="D1" s="5"/>
    </row>
    <row r="2" spans="1:4" ht="15.75" x14ac:dyDescent="0.25">
      <c r="A2" s="215" t="s">
        <v>196</v>
      </c>
      <c r="B2" s="245"/>
      <c r="C2" s="245"/>
      <c r="D2" s="245"/>
    </row>
    <row r="3" spans="1:4" ht="18" x14ac:dyDescent="0.25">
      <c r="A3" s="27"/>
      <c r="B3" s="27"/>
      <c r="C3" s="5"/>
      <c r="D3" s="5"/>
    </row>
    <row r="4" spans="1:4" ht="25.5" x14ac:dyDescent="0.25">
      <c r="A4" s="24" t="s">
        <v>22</v>
      </c>
      <c r="B4" s="24" t="s">
        <v>210</v>
      </c>
      <c r="C4" s="24" t="s">
        <v>34</v>
      </c>
      <c r="D4" s="24" t="s">
        <v>35</v>
      </c>
    </row>
    <row r="5" spans="1:4" ht="15.75" customHeight="1" x14ac:dyDescent="0.25">
      <c r="A5" s="12" t="s">
        <v>23</v>
      </c>
      <c r="B5" s="9">
        <f>B6</f>
        <v>306946033</v>
      </c>
      <c r="C5" s="9">
        <f t="shared" ref="C5:D6" si="0">C6</f>
        <v>210431070</v>
      </c>
      <c r="D5" s="9">
        <f t="shared" si="0"/>
        <v>222656939</v>
      </c>
    </row>
    <row r="6" spans="1:4" ht="15.75" customHeight="1" x14ac:dyDescent="0.25">
      <c r="A6" s="12" t="s">
        <v>74</v>
      </c>
      <c r="B6" s="9">
        <f>B7</f>
        <v>306946033</v>
      </c>
      <c r="C6" s="9">
        <f t="shared" si="0"/>
        <v>210431070</v>
      </c>
      <c r="D6" s="9">
        <f t="shared" si="0"/>
        <v>222656939</v>
      </c>
    </row>
    <row r="7" spans="1:4" x14ac:dyDescent="0.25">
      <c r="A7" s="19" t="s">
        <v>75</v>
      </c>
      <c r="B7" s="10">
        <v>306946033</v>
      </c>
      <c r="C7" s="10">
        <v>210431070</v>
      </c>
      <c r="D7" s="10">
        <v>222656939</v>
      </c>
    </row>
    <row r="10" spans="1:4" x14ac:dyDescent="0.25">
      <c r="A10" t="s">
        <v>110</v>
      </c>
      <c r="D10" t="s">
        <v>111</v>
      </c>
    </row>
  </sheetData>
  <mergeCells count="1">
    <mergeCell ref="A2:D2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G17"/>
  <sheetViews>
    <sheetView workbookViewId="0">
      <selection activeCell="E23" sqref="E23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7" width="25.28515625" customWidth="1"/>
  </cols>
  <sheetData>
    <row r="1" spans="1:7" ht="18" customHeight="1" x14ac:dyDescent="0.25">
      <c r="A1" s="4"/>
      <c r="B1" s="4"/>
      <c r="C1" s="4"/>
      <c r="D1" s="4"/>
      <c r="E1" s="4"/>
      <c r="F1" s="4"/>
      <c r="G1" s="4"/>
    </row>
    <row r="2" spans="1:7" ht="15.75" x14ac:dyDescent="0.25">
      <c r="A2" s="215" t="s">
        <v>191</v>
      </c>
      <c r="B2" s="215"/>
      <c r="C2" s="215"/>
      <c r="D2" s="215"/>
      <c r="E2" s="215"/>
      <c r="F2" s="217"/>
      <c r="G2" s="217"/>
    </row>
    <row r="3" spans="1:7" ht="18" x14ac:dyDescent="0.25">
      <c r="A3" s="4"/>
      <c r="B3" s="4"/>
      <c r="C3" s="4"/>
      <c r="D3" s="4"/>
      <c r="E3" s="4"/>
      <c r="F3" s="5"/>
      <c r="G3" s="5"/>
    </row>
    <row r="4" spans="1:7" ht="18" customHeight="1" x14ac:dyDescent="0.25">
      <c r="A4" s="215" t="s">
        <v>197</v>
      </c>
      <c r="B4" s="224"/>
      <c r="C4" s="224"/>
      <c r="D4" s="224"/>
      <c r="E4" s="224"/>
      <c r="F4" s="224"/>
      <c r="G4" s="224"/>
    </row>
    <row r="5" spans="1:7" ht="18" x14ac:dyDescent="0.25">
      <c r="A5" s="4"/>
      <c r="B5" s="4"/>
      <c r="C5" s="4"/>
      <c r="D5" s="4"/>
      <c r="E5" s="4"/>
      <c r="F5" s="5"/>
      <c r="G5" s="5"/>
    </row>
    <row r="6" spans="1:7" ht="25.5" x14ac:dyDescent="0.25">
      <c r="A6" s="24" t="s">
        <v>12</v>
      </c>
      <c r="B6" s="23" t="s">
        <v>13</v>
      </c>
      <c r="C6" s="23" t="s">
        <v>14</v>
      </c>
      <c r="D6" s="23" t="s">
        <v>26</v>
      </c>
      <c r="E6" s="24" t="s">
        <v>210</v>
      </c>
      <c r="F6" s="24" t="s">
        <v>34</v>
      </c>
      <c r="G6" s="24" t="s">
        <v>35</v>
      </c>
    </row>
    <row r="7" spans="1:7" ht="25.5" x14ac:dyDescent="0.25">
      <c r="A7" s="12">
        <v>8</v>
      </c>
      <c r="B7" s="12"/>
      <c r="C7" s="12"/>
      <c r="D7" s="12" t="s">
        <v>24</v>
      </c>
      <c r="E7" s="10">
        <v>0</v>
      </c>
      <c r="F7" s="10">
        <v>0</v>
      </c>
      <c r="G7" s="10">
        <v>0</v>
      </c>
    </row>
    <row r="8" spans="1:7" x14ac:dyDescent="0.25">
      <c r="A8" s="12"/>
      <c r="B8" s="17">
        <v>84</v>
      </c>
      <c r="C8" s="17"/>
      <c r="D8" s="17" t="s">
        <v>28</v>
      </c>
      <c r="E8" s="10">
        <v>0</v>
      </c>
      <c r="F8" s="10">
        <v>0</v>
      </c>
      <c r="G8" s="10">
        <v>0</v>
      </c>
    </row>
    <row r="9" spans="1:7" ht="25.5" x14ac:dyDescent="0.25">
      <c r="A9" s="13"/>
      <c r="B9" s="13"/>
      <c r="C9" s="14">
        <v>81</v>
      </c>
      <c r="D9" s="19" t="s">
        <v>29</v>
      </c>
      <c r="E9" s="10">
        <v>0</v>
      </c>
      <c r="F9" s="10">
        <v>0</v>
      </c>
      <c r="G9" s="10">
        <v>0</v>
      </c>
    </row>
    <row r="10" spans="1:7" x14ac:dyDescent="0.25">
      <c r="A10" s="13" t="s">
        <v>37</v>
      </c>
      <c r="B10" s="13"/>
      <c r="C10" s="14"/>
      <c r="D10" s="19"/>
      <c r="E10" s="10">
        <v>0</v>
      </c>
      <c r="F10" s="10">
        <v>0</v>
      </c>
      <c r="G10" s="10">
        <v>0</v>
      </c>
    </row>
    <row r="11" spans="1:7" ht="25.5" x14ac:dyDescent="0.25">
      <c r="A11" s="15">
        <v>5</v>
      </c>
      <c r="B11" s="16"/>
      <c r="C11" s="16"/>
      <c r="D11" s="28" t="s">
        <v>25</v>
      </c>
      <c r="E11" s="10">
        <v>0</v>
      </c>
      <c r="F11" s="10">
        <v>0</v>
      </c>
      <c r="G11" s="10">
        <v>0</v>
      </c>
    </row>
    <row r="12" spans="1:7" ht="25.5" x14ac:dyDescent="0.25">
      <c r="A12" s="17"/>
      <c r="B12" s="17">
        <v>54</v>
      </c>
      <c r="C12" s="17"/>
      <c r="D12" s="29" t="s">
        <v>30</v>
      </c>
      <c r="E12" s="10">
        <v>0</v>
      </c>
      <c r="F12" s="10">
        <v>0</v>
      </c>
      <c r="G12" s="11">
        <v>0</v>
      </c>
    </row>
    <row r="13" spans="1:7" x14ac:dyDescent="0.25">
      <c r="A13" s="17"/>
      <c r="B13" s="17"/>
      <c r="C13" s="14">
        <v>11</v>
      </c>
      <c r="D13" s="14" t="s">
        <v>16</v>
      </c>
      <c r="E13" s="10">
        <v>0</v>
      </c>
      <c r="F13" s="10">
        <v>0</v>
      </c>
      <c r="G13" s="11">
        <v>0</v>
      </c>
    </row>
    <row r="14" spans="1:7" x14ac:dyDescent="0.25">
      <c r="A14" s="17"/>
      <c r="B14" s="17"/>
      <c r="C14" s="14">
        <v>31</v>
      </c>
      <c r="D14" s="14" t="s">
        <v>31</v>
      </c>
      <c r="E14" s="10">
        <v>0</v>
      </c>
      <c r="F14" s="10">
        <v>0</v>
      </c>
      <c r="G14" s="11">
        <v>0</v>
      </c>
    </row>
    <row r="15" spans="1:7" x14ac:dyDescent="0.25">
      <c r="A15" s="18" t="s">
        <v>37</v>
      </c>
      <c r="B15" s="16"/>
      <c r="C15" s="16"/>
      <c r="D15" s="28"/>
      <c r="E15" s="10"/>
      <c r="F15" s="10"/>
      <c r="G15" s="10"/>
    </row>
    <row r="17" spans="1:7" x14ac:dyDescent="0.25">
      <c r="A17" t="s">
        <v>110</v>
      </c>
      <c r="G17" t="s">
        <v>111</v>
      </c>
    </row>
  </sheetData>
  <mergeCells count="2">
    <mergeCell ref="A2:G2"/>
    <mergeCell ref="A4:G4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pageSetUpPr fitToPage="1"/>
  </sheetPr>
  <dimension ref="A1:J507"/>
  <sheetViews>
    <sheetView zoomScale="80" zoomScaleNormal="80" workbookViewId="0">
      <pane ySplit="3" topLeftCell="A314" activePane="bottomLeft" state="frozen"/>
      <selection pane="bottomLeft" activeCell="D458" sqref="D458"/>
    </sheetView>
  </sheetViews>
  <sheetFormatPr defaultColWidth="8.85546875" defaultRowHeight="15" x14ac:dyDescent="0.25"/>
  <cols>
    <col min="1" max="1" width="19.85546875" style="62" customWidth="1"/>
    <col min="2" max="2" width="52.28515625" style="63" customWidth="1"/>
    <col min="3" max="3" width="18.7109375" style="64" customWidth="1"/>
    <col min="4" max="5" width="16.7109375" style="64" customWidth="1"/>
    <col min="6" max="6" width="19.7109375" style="64" customWidth="1"/>
    <col min="7" max="7" width="19.85546875" style="74" customWidth="1"/>
    <col min="8" max="9" width="8.85546875" style="64"/>
    <col min="10" max="10" width="14.28515625" style="64" bestFit="1" customWidth="1"/>
    <col min="11" max="16384" width="8.85546875" style="64"/>
  </cols>
  <sheetData>
    <row r="1" spans="1:10" ht="23.25" customHeight="1" x14ac:dyDescent="0.25">
      <c r="A1" s="250" t="s">
        <v>211</v>
      </c>
      <c r="B1" s="250"/>
      <c r="C1" s="250"/>
      <c r="D1" s="250"/>
      <c r="E1" s="250"/>
      <c r="F1" s="250"/>
    </row>
    <row r="2" spans="1:10" ht="20.25" customHeight="1" x14ac:dyDescent="0.25">
      <c r="A2" s="250" t="s">
        <v>198</v>
      </c>
      <c r="B2" s="250"/>
      <c r="C2" s="250"/>
      <c r="D2" s="250"/>
      <c r="E2" s="250"/>
      <c r="F2" s="250"/>
    </row>
    <row r="3" spans="1:10" ht="57" x14ac:dyDescent="0.25">
      <c r="A3" s="65" t="s">
        <v>115</v>
      </c>
      <c r="B3" s="66" t="s">
        <v>116</v>
      </c>
      <c r="C3" s="67" t="s">
        <v>205</v>
      </c>
      <c r="D3" s="67" t="s">
        <v>206</v>
      </c>
      <c r="E3" s="67" t="s">
        <v>117</v>
      </c>
      <c r="F3" s="67" t="s">
        <v>210</v>
      </c>
    </row>
    <row r="4" spans="1:10" x14ac:dyDescent="0.25">
      <c r="A4" s="68">
        <v>26395</v>
      </c>
      <c r="B4" s="69" t="s">
        <v>109</v>
      </c>
      <c r="C4" s="148">
        <f>C5+C220</f>
        <v>275301134</v>
      </c>
      <c r="D4" s="148">
        <f>D5+D220</f>
        <v>918455</v>
      </c>
      <c r="E4" s="148">
        <f>E5+E220</f>
        <v>32563354</v>
      </c>
      <c r="F4" s="148">
        <f t="shared" ref="F4:F53" si="0">C4-D4+E4</f>
        <v>306946033</v>
      </c>
    </row>
    <row r="5" spans="1:10" ht="28.5" x14ac:dyDescent="0.25">
      <c r="A5" s="70">
        <v>3602</v>
      </c>
      <c r="B5" s="71" t="s">
        <v>99</v>
      </c>
      <c r="C5" s="149">
        <v>48024178</v>
      </c>
      <c r="D5" s="149">
        <f>D6+D87+D138+D174</f>
        <v>918455</v>
      </c>
      <c r="E5" s="149">
        <f>E6+E87+E138+E174</f>
        <v>17052313</v>
      </c>
      <c r="F5" s="149">
        <f t="shared" si="0"/>
        <v>64158036</v>
      </c>
      <c r="J5" s="146"/>
    </row>
    <row r="6" spans="1:10" ht="28.5" x14ac:dyDescent="0.25">
      <c r="A6" s="72" t="s">
        <v>118</v>
      </c>
      <c r="B6" s="73" t="s">
        <v>119</v>
      </c>
      <c r="C6" s="150">
        <v>25354506</v>
      </c>
      <c r="D6" s="150">
        <f>D7+D20+D43+D53+D61+D83</f>
        <v>0</v>
      </c>
      <c r="E6" s="150">
        <f>E7+E20+E43+E53+E61+E83</f>
        <v>0</v>
      </c>
      <c r="F6" s="150">
        <f t="shared" si="0"/>
        <v>25354506</v>
      </c>
      <c r="J6" s="146"/>
    </row>
    <row r="7" spans="1:10" ht="17.100000000000001" customHeight="1" x14ac:dyDescent="0.25">
      <c r="A7" s="75">
        <v>11</v>
      </c>
      <c r="B7" s="76" t="s">
        <v>16</v>
      </c>
      <c r="C7" s="151">
        <v>5308911</v>
      </c>
      <c r="D7" s="151">
        <f>D11+D17+D8</f>
        <v>0</v>
      </c>
      <c r="E7" s="151">
        <f>E11+E17+E8</f>
        <v>0</v>
      </c>
      <c r="F7" s="151">
        <f t="shared" si="0"/>
        <v>5308911</v>
      </c>
    </row>
    <row r="8" spans="1:10" ht="17.100000000000001" customHeight="1" x14ac:dyDescent="0.25">
      <c r="A8" s="77">
        <v>41</v>
      </c>
      <c r="B8" s="78" t="s">
        <v>21</v>
      </c>
      <c r="C8" s="152">
        <v>132723</v>
      </c>
      <c r="D8" s="152">
        <f t="shared" ref="D8:E8" si="1">D9</f>
        <v>0</v>
      </c>
      <c r="E8" s="152">
        <f t="shared" si="1"/>
        <v>0</v>
      </c>
      <c r="F8" s="152">
        <f t="shared" si="0"/>
        <v>132723</v>
      </c>
    </row>
    <row r="9" spans="1:10" ht="17.100000000000001" customHeight="1" x14ac:dyDescent="0.25">
      <c r="A9" s="79">
        <v>412</v>
      </c>
      <c r="B9" s="80" t="s">
        <v>120</v>
      </c>
      <c r="C9" s="153">
        <v>132723</v>
      </c>
      <c r="D9" s="153">
        <f>D10</f>
        <v>0</v>
      </c>
      <c r="E9" s="153">
        <f>E10</f>
        <v>0</v>
      </c>
      <c r="F9" s="153">
        <f t="shared" si="0"/>
        <v>132723</v>
      </c>
    </row>
    <row r="10" spans="1:10" ht="17.100000000000001" customHeight="1" x14ac:dyDescent="0.25">
      <c r="A10" s="81">
        <v>4123</v>
      </c>
      <c r="B10" s="82" t="s">
        <v>121</v>
      </c>
      <c r="C10" s="154">
        <v>132723</v>
      </c>
      <c r="D10" s="154"/>
      <c r="E10" s="154"/>
      <c r="F10" s="154">
        <f t="shared" si="0"/>
        <v>132723</v>
      </c>
    </row>
    <row r="11" spans="1:10" ht="17.100000000000001" customHeight="1" x14ac:dyDescent="0.25">
      <c r="A11" s="77">
        <v>42</v>
      </c>
      <c r="B11" s="83" t="s">
        <v>59</v>
      </c>
      <c r="C11" s="155">
        <v>4054202</v>
      </c>
      <c r="D11" s="155">
        <f>D12+D14</f>
        <v>0</v>
      </c>
      <c r="E11" s="155">
        <f>E12+E14</f>
        <v>0</v>
      </c>
      <c r="F11" s="155">
        <f t="shared" si="0"/>
        <v>4054202</v>
      </c>
    </row>
    <row r="12" spans="1:10" ht="17.100000000000001" customHeight="1" x14ac:dyDescent="0.25">
      <c r="A12" s="79">
        <v>422</v>
      </c>
      <c r="B12" s="80" t="s">
        <v>124</v>
      </c>
      <c r="C12" s="156">
        <v>3974569</v>
      </c>
      <c r="D12" s="156">
        <f>SUM(D13:D13)</f>
        <v>0</v>
      </c>
      <c r="E12" s="156">
        <f>SUM(E13:E13)</f>
        <v>0</v>
      </c>
      <c r="F12" s="156">
        <f t="shared" si="0"/>
        <v>3974569</v>
      </c>
    </row>
    <row r="13" spans="1:10" ht="17.100000000000001" customHeight="1" x14ac:dyDescent="0.25">
      <c r="A13" s="88">
        <v>4224</v>
      </c>
      <c r="B13" s="89" t="s">
        <v>128</v>
      </c>
      <c r="C13" s="157">
        <v>3974569</v>
      </c>
      <c r="D13" s="157"/>
      <c r="E13" s="157"/>
      <c r="F13" s="157">
        <f t="shared" si="0"/>
        <v>3974569</v>
      </c>
    </row>
    <row r="14" spans="1:10" ht="17.100000000000001" customHeight="1" x14ac:dyDescent="0.25">
      <c r="A14" s="79">
        <v>426</v>
      </c>
      <c r="B14" s="80" t="s">
        <v>131</v>
      </c>
      <c r="C14" s="153">
        <v>79633</v>
      </c>
      <c r="D14" s="153">
        <f>D15+D16</f>
        <v>0</v>
      </c>
      <c r="E14" s="153">
        <f>E15+E16</f>
        <v>0</v>
      </c>
      <c r="F14" s="153">
        <f t="shared" si="0"/>
        <v>79633</v>
      </c>
    </row>
    <row r="15" spans="1:10" ht="17.100000000000001" customHeight="1" x14ac:dyDescent="0.25">
      <c r="A15" s="88">
        <v>4262</v>
      </c>
      <c r="B15" s="89" t="s">
        <v>132</v>
      </c>
      <c r="C15" s="158">
        <v>79633</v>
      </c>
      <c r="D15" s="158"/>
      <c r="E15" s="158"/>
      <c r="F15" s="158">
        <f t="shared" si="0"/>
        <v>79633</v>
      </c>
    </row>
    <row r="16" spans="1:10" ht="17.100000000000001" customHeight="1" x14ac:dyDescent="0.25">
      <c r="A16" s="88">
        <v>4264</v>
      </c>
      <c r="B16" s="89" t="s">
        <v>133</v>
      </c>
      <c r="C16" s="159">
        <v>0</v>
      </c>
      <c r="D16" s="159"/>
      <c r="E16" s="159"/>
      <c r="F16" s="159">
        <f t="shared" si="0"/>
        <v>0</v>
      </c>
    </row>
    <row r="17" spans="1:6" ht="17.100000000000001" customHeight="1" x14ac:dyDescent="0.25">
      <c r="A17" s="77">
        <v>45</v>
      </c>
      <c r="B17" s="83" t="s">
        <v>61</v>
      </c>
      <c r="C17" s="155">
        <v>1121986</v>
      </c>
      <c r="D17" s="155">
        <f>D18</f>
        <v>0</v>
      </c>
      <c r="E17" s="155">
        <f>E18</f>
        <v>0</v>
      </c>
      <c r="F17" s="155">
        <f t="shared" si="0"/>
        <v>1121986</v>
      </c>
    </row>
    <row r="18" spans="1:6" ht="17.100000000000001" customHeight="1" x14ac:dyDescent="0.25">
      <c r="A18" s="79">
        <v>451</v>
      </c>
      <c r="B18" s="80" t="s">
        <v>134</v>
      </c>
      <c r="C18" s="160">
        <v>1121986</v>
      </c>
      <c r="D18" s="160">
        <f>D19</f>
        <v>0</v>
      </c>
      <c r="E18" s="160">
        <f>E19</f>
        <v>0</v>
      </c>
      <c r="F18" s="160">
        <f t="shared" si="0"/>
        <v>1121986</v>
      </c>
    </row>
    <row r="19" spans="1:6" ht="17.100000000000001" customHeight="1" x14ac:dyDescent="0.25">
      <c r="A19" s="88">
        <v>4511</v>
      </c>
      <c r="B19" s="82" t="s">
        <v>134</v>
      </c>
      <c r="C19" s="161">
        <v>1121986</v>
      </c>
      <c r="D19" s="161"/>
      <c r="E19" s="161"/>
      <c r="F19" s="161">
        <f t="shared" si="0"/>
        <v>1121986</v>
      </c>
    </row>
    <row r="20" spans="1:6" ht="17.100000000000001" customHeight="1" x14ac:dyDescent="0.25">
      <c r="A20" s="75">
        <v>31</v>
      </c>
      <c r="B20" s="76" t="s">
        <v>31</v>
      </c>
      <c r="C20" s="151">
        <v>1984480</v>
      </c>
      <c r="D20" s="151">
        <f>D21+D38</f>
        <v>0</v>
      </c>
      <c r="E20" s="151">
        <f>E21+E38</f>
        <v>0</v>
      </c>
      <c r="F20" s="151">
        <f>C20-D20+E20</f>
        <v>1984480</v>
      </c>
    </row>
    <row r="21" spans="1:6" ht="17.100000000000001" customHeight="1" x14ac:dyDescent="0.25">
      <c r="A21" s="77">
        <v>42</v>
      </c>
      <c r="B21" s="83" t="s">
        <v>59</v>
      </c>
      <c r="C21" s="155">
        <v>1721975</v>
      </c>
      <c r="D21" s="155">
        <f>D22+D24+D31+D33+D36</f>
        <v>0</v>
      </c>
      <c r="E21" s="155">
        <f>E22+E24+E31+E33+E36</f>
        <v>0</v>
      </c>
      <c r="F21" s="155">
        <f t="shared" si="0"/>
        <v>1721975</v>
      </c>
    </row>
    <row r="22" spans="1:6" ht="17.100000000000001" customHeight="1" x14ac:dyDescent="0.25">
      <c r="A22" s="79">
        <v>421</v>
      </c>
      <c r="B22" s="80" t="s">
        <v>122</v>
      </c>
      <c r="C22" s="160">
        <v>10907</v>
      </c>
      <c r="D22" s="160">
        <f>D23</f>
        <v>0</v>
      </c>
      <c r="E22" s="160">
        <f t="shared" ref="E22" si="2">E23</f>
        <v>0</v>
      </c>
      <c r="F22" s="160">
        <f>C22-D22+E22</f>
        <v>10907</v>
      </c>
    </row>
    <row r="23" spans="1:6" ht="17.100000000000001" customHeight="1" x14ac:dyDescent="0.25">
      <c r="A23" s="81">
        <v>4214</v>
      </c>
      <c r="B23" s="87" t="s">
        <v>123</v>
      </c>
      <c r="C23" s="162">
        <v>10907</v>
      </c>
      <c r="D23" s="162"/>
      <c r="E23" s="162"/>
      <c r="F23" s="162">
        <f t="shared" si="0"/>
        <v>10907</v>
      </c>
    </row>
    <row r="24" spans="1:6" ht="17.100000000000001" customHeight="1" x14ac:dyDescent="0.25">
      <c r="A24" s="79">
        <v>422</v>
      </c>
      <c r="B24" s="80" t="s">
        <v>124</v>
      </c>
      <c r="C24" s="163">
        <v>1446940</v>
      </c>
      <c r="D24" s="163">
        <f>SUM(D25:D30)</f>
        <v>0</v>
      </c>
      <c r="E24" s="163">
        <f t="shared" ref="E24" si="3">SUM(E25:E30)</f>
        <v>0</v>
      </c>
      <c r="F24" s="163">
        <f>C24-D24+E24</f>
        <v>1446940</v>
      </c>
    </row>
    <row r="25" spans="1:6" ht="17.100000000000001" customHeight="1" x14ac:dyDescent="0.25">
      <c r="A25" s="81">
        <v>4221</v>
      </c>
      <c r="B25" s="82" t="s">
        <v>125</v>
      </c>
      <c r="C25" s="164">
        <v>142817</v>
      </c>
      <c r="D25" s="164"/>
      <c r="E25" s="164"/>
      <c r="F25" s="164">
        <f t="shared" si="0"/>
        <v>142817</v>
      </c>
    </row>
    <row r="26" spans="1:6" ht="17.100000000000001" customHeight="1" x14ac:dyDescent="0.25">
      <c r="A26" s="81">
        <v>4222</v>
      </c>
      <c r="B26" s="82" t="s">
        <v>126</v>
      </c>
      <c r="C26" s="164">
        <v>133</v>
      </c>
      <c r="D26" s="164"/>
      <c r="E26" s="164"/>
      <c r="F26" s="164">
        <f t="shared" si="0"/>
        <v>133</v>
      </c>
    </row>
    <row r="27" spans="1:6" ht="17.100000000000001" customHeight="1" x14ac:dyDescent="0.25">
      <c r="A27" s="81">
        <v>4223</v>
      </c>
      <c r="B27" s="82" t="s">
        <v>127</v>
      </c>
      <c r="C27" s="164">
        <v>88272</v>
      </c>
      <c r="D27" s="164"/>
      <c r="E27" s="164"/>
      <c r="F27" s="164">
        <f t="shared" si="0"/>
        <v>88272</v>
      </c>
    </row>
    <row r="28" spans="1:6" ht="17.100000000000001" customHeight="1" x14ac:dyDescent="0.25">
      <c r="A28" s="88">
        <v>4224</v>
      </c>
      <c r="B28" s="89" t="s">
        <v>128</v>
      </c>
      <c r="C28" s="164">
        <v>1165174</v>
      </c>
      <c r="D28" s="164"/>
      <c r="E28" s="164"/>
      <c r="F28" s="164">
        <f t="shared" si="0"/>
        <v>1165174</v>
      </c>
    </row>
    <row r="29" spans="1:6" ht="17.100000000000001" customHeight="1" x14ac:dyDescent="0.25">
      <c r="A29" s="88">
        <v>4225</v>
      </c>
      <c r="B29" s="89" t="s">
        <v>129</v>
      </c>
      <c r="C29" s="164">
        <v>13272</v>
      </c>
      <c r="D29" s="164"/>
      <c r="E29" s="164"/>
      <c r="F29" s="164">
        <f t="shared" si="0"/>
        <v>13272</v>
      </c>
    </row>
    <row r="30" spans="1:6" ht="17.100000000000001" customHeight="1" x14ac:dyDescent="0.25">
      <c r="A30" s="88">
        <v>4227</v>
      </c>
      <c r="B30" s="89" t="s">
        <v>130</v>
      </c>
      <c r="C30" s="164">
        <v>37272</v>
      </c>
      <c r="D30" s="164"/>
      <c r="E30" s="164"/>
      <c r="F30" s="164">
        <f t="shared" si="0"/>
        <v>37272</v>
      </c>
    </row>
    <row r="31" spans="1:6" ht="17.100000000000001" customHeight="1" x14ac:dyDescent="0.25">
      <c r="A31" s="79">
        <v>423</v>
      </c>
      <c r="B31" s="80" t="s">
        <v>136</v>
      </c>
      <c r="C31" s="165">
        <v>199000</v>
      </c>
      <c r="D31" s="165">
        <f>D32</f>
        <v>0</v>
      </c>
      <c r="E31" s="165">
        <f t="shared" ref="E31" si="4">E32</f>
        <v>0</v>
      </c>
      <c r="F31" s="165">
        <f t="shared" si="0"/>
        <v>199000</v>
      </c>
    </row>
    <row r="32" spans="1:6" ht="17.100000000000001" customHeight="1" x14ac:dyDescent="0.25">
      <c r="A32" s="88">
        <v>4231</v>
      </c>
      <c r="B32" s="82" t="s">
        <v>137</v>
      </c>
      <c r="C32" s="166">
        <v>199000</v>
      </c>
      <c r="D32" s="166"/>
      <c r="E32" s="166"/>
      <c r="F32" s="166">
        <f t="shared" si="0"/>
        <v>199000</v>
      </c>
    </row>
    <row r="33" spans="1:6" ht="17.100000000000001" customHeight="1" x14ac:dyDescent="0.25">
      <c r="A33" s="79">
        <v>424</v>
      </c>
      <c r="B33" s="80" t="s">
        <v>138</v>
      </c>
      <c r="C33" s="167">
        <v>929</v>
      </c>
      <c r="D33" s="167">
        <f>SUM(D34:D35)</f>
        <v>0</v>
      </c>
      <c r="E33" s="167">
        <f t="shared" ref="E33" si="5">SUM(E34:E35)</f>
        <v>0</v>
      </c>
      <c r="F33" s="167">
        <f t="shared" si="0"/>
        <v>929</v>
      </c>
    </row>
    <row r="34" spans="1:6" ht="17.100000000000001" customHeight="1" x14ac:dyDescent="0.25">
      <c r="A34" s="88">
        <v>4241</v>
      </c>
      <c r="B34" s="89" t="s">
        <v>139</v>
      </c>
      <c r="C34" s="168">
        <v>796</v>
      </c>
      <c r="D34" s="168"/>
      <c r="E34" s="168"/>
      <c r="F34" s="168">
        <f t="shared" si="0"/>
        <v>796</v>
      </c>
    </row>
    <row r="35" spans="1:6" ht="17.100000000000001" customHeight="1" x14ac:dyDescent="0.25">
      <c r="A35" s="88">
        <v>4242</v>
      </c>
      <c r="B35" s="89" t="s">
        <v>140</v>
      </c>
      <c r="C35" s="168">
        <v>133</v>
      </c>
      <c r="D35" s="168"/>
      <c r="E35" s="168"/>
      <c r="F35" s="168">
        <f t="shared" si="0"/>
        <v>133</v>
      </c>
    </row>
    <row r="36" spans="1:6" ht="17.100000000000001" customHeight="1" x14ac:dyDescent="0.25">
      <c r="A36" s="79">
        <v>426</v>
      </c>
      <c r="B36" s="80" t="s">
        <v>131</v>
      </c>
      <c r="C36" s="169">
        <v>64199</v>
      </c>
      <c r="D36" s="169">
        <f>D37</f>
        <v>0</v>
      </c>
      <c r="E36" s="169">
        <f t="shared" ref="E36" si="6">E37</f>
        <v>0</v>
      </c>
      <c r="F36" s="169">
        <f t="shared" si="0"/>
        <v>64199</v>
      </c>
    </row>
    <row r="37" spans="1:6" ht="17.100000000000001" customHeight="1" x14ac:dyDescent="0.25">
      <c r="A37" s="88">
        <v>4262</v>
      </c>
      <c r="B37" s="89" t="s">
        <v>132</v>
      </c>
      <c r="C37" s="170">
        <v>64199</v>
      </c>
      <c r="D37" s="170"/>
      <c r="E37" s="170"/>
      <c r="F37" s="170">
        <f t="shared" si="0"/>
        <v>64199</v>
      </c>
    </row>
    <row r="38" spans="1:6" ht="17.100000000000001" customHeight="1" x14ac:dyDescent="0.25">
      <c r="A38" s="77">
        <v>45</v>
      </c>
      <c r="B38" s="83" t="s">
        <v>61</v>
      </c>
      <c r="C38" s="155">
        <v>262505</v>
      </c>
      <c r="D38" s="155">
        <f>D39+D41</f>
        <v>0</v>
      </c>
      <c r="E38" s="155">
        <f>E39+E41</f>
        <v>0</v>
      </c>
      <c r="F38" s="155">
        <f>C38-D38+E38</f>
        <v>262505</v>
      </c>
    </row>
    <row r="39" spans="1:6" ht="17.100000000000001" customHeight="1" x14ac:dyDescent="0.25">
      <c r="A39" s="79">
        <v>451</v>
      </c>
      <c r="B39" s="80" t="s">
        <v>134</v>
      </c>
      <c r="C39" s="169">
        <v>261178</v>
      </c>
      <c r="D39" s="169">
        <f>D40</f>
        <v>0</v>
      </c>
      <c r="E39" s="169">
        <f t="shared" ref="E39" si="7">E40</f>
        <v>0</v>
      </c>
      <c r="F39" s="169">
        <f t="shared" si="0"/>
        <v>261178</v>
      </c>
    </row>
    <row r="40" spans="1:6" ht="17.100000000000001" customHeight="1" x14ac:dyDescent="0.25">
      <c r="A40" s="88">
        <v>4511</v>
      </c>
      <c r="B40" s="82" t="s">
        <v>134</v>
      </c>
      <c r="C40" s="170">
        <v>261178</v>
      </c>
      <c r="D40" s="170"/>
      <c r="E40" s="170"/>
      <c r="F40" s="170">
        <f t="shared" si="0"/>
        <v>261178</v>
      </c>
    </row>
    <row r="41" spans="1:6" ht="17.100000000000001" customHeight="1" x14ac:dyDescent="0.25">
      <c r="A41" s="79">
        <v>452</v>
      </c>
      <c r="B41" s="80" t="s">
        <v>135</v>
      </c>
      <c r="C41" s="169">
        <v>1327</v>
      </c>
      <c r="D41" s="169">
        <f>D42</f>
        <v>0</v>
      </c>
      <c r="E41" s="169">
        <f t="shared" ref="E41" si="8">E42</f>
        <v>0</v>
      </c>
      <c r="F41" s="169">
        <f t="shared" si="0"/>
        <v>1327</v>
      </c>
    </row>
    <row r="42" spans="1:6" ht="17.100000000000001" customHeight="1" x14ac:dyDescent="0.25">
      <c r="A42" s="88">
        <v>4521</v>
      </c>
      <c r="B42" s="89" t="s">
        <v>135</v>
      </c>
      <c r="C42" s="170">
        <v>1327</v>
      </c>
      <c r="D42" s="170"/>
      <c r="E42" s="170"/>
      <c r="F42" s="170">
        <f t="shared" si="0"/>
        <v>1327</v>
      </c>
    </row>
    <row r="43" spans="1:6" ht="17.100000000000001" customHeight="1" x14ac:dyDescent="0.25">
      <c r="A43" s="75">
        <v>52</v>
      </c>
      <c r="B43" s="76" t="s">
        <v>38</v>
      </c>
      <c r="C43" s="171">
        <v>666103</v>
      </c>
      <c r="D43" s="171">
        <f t="shared" ref="D43:E43" si="9">D44</f>
        <v>0</v>
      </c>
      <c r="E43" s="171">
        <f t="shared" si="9"/>
        <v>0</v>
      </c>
      <c r="F43" s="171">
        <f t="shared" si="0"/>
        <v>666103</v>
      </c>
    </row>
    <row r="44" spans="1:6" ht="17.100000000000001" customHeight="1" x14ac:dyDescent="0.25">
      <c r="A44" s="77">
        <v>42</v>
      </c>
      <c r="B44" s="83" t="s">
        <v>59</v>
      </c>
      <c r="C44" s="155">
        <v>666103</v>
      </c>
      <c r="D44" s="155">
        <f>D45+D47+D51</f>
        <v>0</v>
      </c>
      <c r="E44" s="155">
        <f>E45+E47+E51</f>
        <v>0</v>
      </c>
      <c r="F44" s="155">
        <f t="shared" si="0"/>
        <v>666103</v>
      </c>
    </row>
    <row r="45" spans="1:6" ht="17.100000000000001" customHeight="1" x14ac:dyDescent="0.25">
      <c r="A45" s="84">
        <v>421</v>
      </c>
      <c r="B45" s="85" t="s">
        <v>122</v>
      </c>
      <c r="C45" s="160">
        <v>664</v>
      </c>
      <c r="D45" s="160">
        <f>D46</f>
        <v>0</v>
      </c>
      <c r="E45" s="160">
        <f t="shared" ref="E45" si="10">E46</f>
        <v>0</v>
      </c>
      <c r="F45" s="160">
        <f t="shared" si="0"/>
        <v>664</v>
      </c>
    </row>
    <row r="46" spans="1:6" ht="17.100000000000001" customHeight="1" x14ac:dyDescent="0.25">
      <c r="A46" s="90">
        <v>4212</v>
      </c>
      <c r="B46" s="91" t="s">
        <v>141</v>
      </c>
      <c r="C46" s="172">
        <v>664</v>
      </c>
      <c r="D46" s="172"/>
      <c r="E46" s="172"/>
      <c r="F46" s="172">
        <f t="shared" si="0"/>
        <v>664</v>
      </c>
    </row>
    <row r="47" spans="1:6" ht="17.100000000000001" customHeight="1" x14ac:dyDescent="0.25">
      <c r="A47" s="79">
        <v>422</v>
      </c>
      <c r="B47" s="80" t="s">
        <v>124</v>
      </c>
      <c r="C47" s="160">
        <v>664775</v>
      </c>
      <c r="D47" s="160">
        <f>SUM(D48:D50)</f>
        <v>0</v>
      </c>
      <c r="E47" s="160">
        <f>SUM(E48:E50)</f>
        <v>0</v>
      </c>
      <c r="F47" s="160">
        <f>C47-D47+E47</f>
        <v>664775</v>
      </c>
    </row>
    <row r="48" spans="1:6" ht="17.100000000000001" customHeight="1" x14ac:dyDescent="0.25">
      <c r="A48" s="88">
        <v>4221</v>
      </c>
      <c r="B48" s="89" t="s">
        <v>125</v>
      </c>
      <c r="C48" s="159">
        <v>0</v>
      </c>
      <c r="D48" s="159"/>
      <c r="E48" s="159"/>
      <c r="F48" s="159">
        <f t="shared" si="0"/>
        <v>0</v>
      </c>
    </row>
    <row r="49" spans="1:6" ht="17.100000000000001" customHeight="1" x14ac:dyDescent="0.25">
      <c r="A49" s="88">
        <v>4223</v>
      </c>
      <c r="B49" s="89" t="s">
        <v>127</v>
      </c>
      <c r="C49" s="159">
        <v>208540</v>
      </c>
      <c r="D49" s="159"/>
      <c r="E49" s="159"/>
      <c r="F49" s="159">
        <f t="shared" si="0"/>
        <v>208540</v>
      </c>
    </row>
    <row r="50" spans="1:6" ht="17.100000000000001" customHeight="1" x14ac:dyDescent="0.25">
      <c r="A50" s="90">
        <v>4224</v>
      </c>
      <c r="B50" s="91" t="s">
        <v>128</v>
      </c>
      <c r="C50" s="159">
        <v>456235</v>
      </c>
      <c r="D50" s="159"/>
      <c r="E50" s="159"/>
      <c r="F50" s="159">
        <f t="shared" si="0"/>
        <v>456235</v>
      </c>
    </row>
    <row r="51" spans="1:6" ht="17.100000000000001" customHeight="1" x14ac:dyDescent="0.25">
      <c r="A51" s="79">
        <v>426</v>
      </c>
      <c r="B51" s="80" t="s">
        <v>131</v>
      </c>
      <c r="C51" s="160">
        <v>664</v>
      </c>
      <c r="D51" s="160">
        <f>D52</f>
        <v>0</v>
      </c>
      <c r="E51" s="160">
        <f>E52</f>
        <v>0</v>
      </c>
      <c r="F51" s="160">
        <f t="shared" si="0"/>
        <v>664</v>
      </c>
    </row>
    <row r="52" spans="1:6" ht="17.100000000000001" customHeight="1" x14ac:dyDescent="0.25">
      <c r="A52" s="88">
        <v>4262</v>
      </c>
      <c r="B52" s="89" t="s">
        <v>132</v>
      </c>
      <c r="C52" s="159">
        <v>664</v>
      </c>
      <c r="D52" s="159"/>
      <c r="E52" s="159"/>
      <c r="F52" s="159">
        <f t="shared" si="0"/>
        <v>664</v>
      </c>
    </row>
    <row r="53" spans="1:6" ht="17.100000000000001" customHeight="1" x14ac:dyDescent="0.25">
      <c r="A53" s="75">
        <v>581</v>
      </c>
      <c r="B53" s="76" t="s">
        <v>56</v>
      </c>
      <c r="C53" s="171">
        <v>17165116</v>
      </c>
      <c r="D53" s="171">
        <f>D54+D58</f>
        <v>0</v>
      </c>
      <c r="E53" s="171">
        <f>E54+E58</f>
        <v>0</v>
      </c>
      <c r="F53" s="171">
        <f t="shared" si="0"/>
        <v>17165116</v>
      </c>
    </row>
    <row r="54" spans="1:6" ht="17.100000000000001" customHeight="1" x14ac:dyDescent="0.25">
      <c r="A54" s="77">
        <v>42</v>
      </c>
      <c r="B54" s="83" t="s">
        <v>59</v>
      </c>
      <c r="C54" s="155">
        <v>15355839</v>
      </c>
      <c r="D54" s="155">
        <f t="shared" ref="D54:E54" si="11">D55</f>
        <v>0</v>
      </c>
      <c r="E54" s="155">
        <f t="shared" si="11"/>
        <v>0</v>
      </c>
      <c r="F54" s="155">
        <f>C54-D54+E54</f>
        <v>15355839</v>
      </c>
    </row>
    <row r="55" spans="1:6" ht="17.100000000000001" customHeight="1" x14ac:dyDescent="0.25">
      <c r="A55" s="79">
        <v>422</v>
      </c>
      <c r="B55" s="80" t="s">
        <v>124</v>
      </c>
      <c r="C55" s="160">
        <v>15355839</v>
      </c>
      <c r="D55" s="160">
        <f>D56+D57</f>
        <v>0</v>
      </c>
      <c r="E55" s="160">
        <f>E56+E57</f>
        <v>0</v>
      </c>
      <c r="F55" s="160">
        <f>C55-D55+E55</f>
        <v>15355839</v>
      </c>
    </row>
    <row r="56" spans="1:6" ht="17.100000000000001" customHeight="1" x14ac:dyDescent="0.25">
      <c r="A56" s="90">
        <v>4221</v>
      </c>
      <c r="B56" s="89" t="s">
        <v>125</v>
      </c>
      <c r="C56" s="172">
        <v>67359</v>
      </c>
      <c r="D56" s="172"/>
      <c r="E56" s="172"/>
      <c r="F56" s="172">
        <f>C56-D56+E56</f>
        <v>67359</v>
      </c>
    </row>
    <row r="57" spans="1:6" ht="17.100000000000001" customHeight="1" x14ac:dyDescent="0.25">
      <c r="A57" s="90">
        <v>4224</v>
      </c>
      <c r="B57" s="91" t="s">
        <v>128</v>
      </c>
      <c r="C57" s="172">
        <v>15288480</v>
      </c>
      <c r="D57" s="172"/>
      <c r="E57" s="172"/>
      <c r="F57" s="172">
        <f t="shared" ref="F57:F117" si="12">C57-D57+E57</f>
        <v>15288480</v>
      </c>
    </row>
    <row r="58" spans="1:6" ht="17.100000000000001" customHeight="1" x14ac:dyDescent="0.25">
      <c r="A58" s="77">
        <v>45</v>
      </c>
      <c r="B58" s="83" t="s">
        <v>61</v>
      </c>
      <c r="C58" s="173">
        <v>1809277</v>
      </c>
      <c r="D58" s="173">
        <f t="shared" ref="D58:E58" si="13">D59</f>
        <v>0</v>
      </c>
      <c r="E58" s="173">
        <f t="shared" si="13"/>
        <v>0</v>
      </c>
      <c r="F58" s="173">
        <f t="shared" si="12"/>
        <v>1809277</v>
      </c>
    </row>
    <row r="59" spans="1:6" ht="17.100000000000001" customHeight="1" x14ac:dyDescent="0.25">
      <c r="A59" s="79">
        <v>451</v>
      </c>
      <c r="B59" s="80" t="s">
        <v>134</v>
      </c>
      <c r="C59" s="165">
        <v>1809277</v>
      </c>
      <c r="D59" s="165">
        <f>D60</f>
        <v>0</v>
      </c>
      <c r="E59" s="165">
        <f>E60</f>
        <v>0</v>
      </c>
      <c r="F59" s="165">
        <f t="shared" si="12"/>
        <v>1809277</v>
      </c>
    </row>
    <row r="60" spans="1:6" ht="17.100000000000001" customHeight="1" x14ac:dyDescent="0.25">
      <c r="A60" s="88">
        <v>4511</v>
      </c>
      <c r="B60" s="89" t="s">
        <v>134</v>
      </c>
      <c r="C60" s="170">
        <v>1809277</v>
      </c>
      <c r="D60" s="170"/>
      <c r="E60" s="170"/>
      <c r="F60" s="170">
        <f t="shared" si="12"/>
        <v>1809277</v>
      </c>
    </row>
    <row r="61" spans="1:6" ht="17.100000000000001" customHeight="1" x14ac:dyDescent="0.25">
      <c r="A61" s="75">
        <v>61</v>
      </c>
      <c r="B61" s="76" t="s">
        <v>53</v>
      </c>
      <c r="C61" s="151">
        <v>228701</v>
      </c>
      <c r="D61" s="151">
        <f t="shared" ref="D61:E61" si="14">D62+D78</f>
        <v>0</v>
      </c>
      <c r="E61" s="151">
        <f t="shared" si="14"/>
        <v>0</v>
      </c>
      <c r="F61" s="151">
        <f t="shared" si="12"/>
        <v>228701</v>
      </c>
    </row>
    <row r="62" spans="1:6" ht="17.100000000000001" customHeight="1" x14ac:dyDescent="0.25">
      <c r="A62" s="77">
        <v>42</v>
      </c>
      <c r="B62" s="83" t="s">
        <v>59</v>
      </c>
      <c r="C62" s="155">
        <v>221800</v>
      </c>
      <c r="D62" s="155">
        <f>D63+D70+D72+D75</f>
        <v>0</v>
      </c>
      <c r="E62" s="155">
        <f>E63+E70+E72+E75</f>
        <v>0</v>
      </c>
      <c r="F62" s="155">
        <f t="shared" si="12"/>
        <v>221800</v>
      </c>
    </row>
    <row r="63" spans="1:6" ht="17.100000000000001" customHeight="1" x14ac:dyDescent="0.25">
      <c r="A63" s="79">
        <v>422</v>
      </c>
      <c r="B63" s="80" t="s">
        <v>124</v>
      </c>
      <c r="C63" s="160">
        <v>166268</v>
      </c>
      <c r="D63" s="160">
        <f>SUM(D64:D69)</f>
        <v>0</v>
      </c>
      <c r="E63" s="160">
        <f>SUM(E64:E69)</f>
        <v>0</v>
      </c>
      <c r="F63" s="160">
        <f t="shared" si="12"/>
        <v>166268</v>
      </c>
    </row>
    <row r="64" spans="1:6" ht="17.100000000000001" customHeight="1" x14ac:dyDescent="0.25">
      <c r="A64" s="88">
        <v>4221</v>
      </c>
      <c r="B64" s="89" t="s">
        <v>125</v>
      </c>
      <c r="C64" s="159">
        <v>6635</v>
      </c>
      <c r="D64" s="159"/>
      <c r="E64" s="159"/>
      <c r="F64" s="159">
        <f t="shared" si="12"/>
        <v>6635</v>
      </c>
    </row>
    <row r="65" spans="1:6" ht="17.100000000000001" customHeight="1" x14ac:dyDescent="0.25">
      <c r="A65" s="88">
        <v>4222</v>
      </c>
      <c r="B65" s="89" t="s">
        <v>126</v>
      </c>
      <c r="C65" s="159">
        <v>133</v>
      </c>
      <c r="D65" s="159"/>
      <c r="E65" s="159"/>
      <c r="F65" s="159">
        <f t="shared" si="12"/>
        <v>133</v>
      </c>
    </row>
    <row r="66" spans="1:6" ht="17.100000000000001" customHeight="1" x14ac:dyDescent="0.25">
      <c r="A66" s="88">
        <v>4223</v>
      </c>
      <c r="B66" s="89" t="s">
        <v>127</v>
      </c>
      <c r="C66" s="159">
        <v>133</v>
      </c>
      <c r="D66" s="159"/>
      <c r="E66" s="159"/>
      <c r="F66" s="159">
        <f t="shared" si="12"/>
        <v>133</v>
      </c>
    </row>
    <row r="67" spans="1:6" ht="17.100000000000001" customHeight="1" x14ac:dyDescent="0.25">
      <c r="A67" s="88">
        <v>4224</v>
      </c>
      <c r="B67" s="89" t="s">
        <v>128</v>
      </c>
      <c r="C67" s="159">
        <v>159101</v>
      </c>
      <c r="D67" s="159"/>
      <c r="E67" s="159"/>
      <c r="F67" s="159">
        <f t="shared" si="12"/>
        <v>159101</v>
      </c>
    </row>
    <row r="68" spans="1:6" ht="17.100000000000001" customHeight="1" x14ac:dyDescent="0.25">
      <c r="A68" s="88">
        <v>4225</v>
      </c>
      <c r="B68" s="89" t="s">
        <v>129</v>
      </c>
      <c r="C68" s="159">
        <v>133</v>
      </c>
      <c r="D68" s="159"/>
      <c r="E68" s="159"/>
      <c r="F68" s="159">
        <f t="shared" si="12"/>
        <v>133</v>
      </c>
    </row>
    <row r="69" spans="1:6" ht="17.100000000000001" customHeight="1" x14ac:dyDescent="0.25">
      <c r="A69" s="88">
        <v>4227</v>
      </c>
      <c r="B69" s="89" t="s">
        <v>130</v>
      </c>
      <c r="C69" s="159">
        <v>133</v>
      </c>
      <c r="D69" s="159"/>
      <c r="E69" s="159"/>
      <c r="F69" s="159">
        <f t="shared" si="12"/>
        <v>133</v>
      </c>
    </row>
    <row r="70" spans="1:6" ht="17.100000000000001" customHeight="1" x14ac:dyDescent="0.25">
      <c r="A70" s="79">
        <v>423</v>
      </c>
      <c r="B70" s="80" t="s">
        <v>136</v>
      </c>
      <c r="C70" s="165">
        <v>55000</v>
      </c>
      <c r="D70" s="165">
        <f>D71</f>
        <v>0</v>
      </c>
      <c r="E70" s="165">
        <f>E71</f>
        <v>0</v>
      </c>
      <c r="F70" s="165">
        <f t="shared" si="12"/>
        <v>55000</v>
      </c>
    </row>
    <row r="71" spans="1:6" ht="17.100000000000001" customHeight="1" x14ac:dyDescent="0.25">
      <c r="A71" s="88">
        <v>4231</v>
      </c>
      <c r="B71" s="82" t="s">
        <v>137</v>
      </c>
      <c r="C71" s="159">
        <v>55000</v>
      </c>
      <c r="D71" s="159"/>
      <c r="E71" s="159"/>
      <c r="F71" s="159">
        <f t="shared" si="12"/>
        <v>55000</v>
      </c>
    </row>
    <row r="72" spans="1:6" ht="17.100000000000001" customHeight="1" x14ac:dyDescent="0.25">
      <c r="A72" s="79">
        <v>424</v>
      </c>
      <c r="B72" s="80" t="s">
        <v>138</v>
      </c>
      <c r="C72" s="174">
        <v>266</v>
      </c>
      <c r="D72" s="174">
        <f>SUM(D73:D74)</f>
        <v>0</v>
      </c>
      <c r="E72" s="174">
        <f>SUM(E73:E74)</f>
        <v>0</v>
      </c>
      <c r="F72" s="174">
        <f t="shared" si="12"/>
        <v>266</v>
      </c>
    </row>
    <row r="73" spans="1:6" ht="17.100000000000001" customHeight="1" x14ac:dyDescent="0.25">
      <c r="A73" s="88">
        <v>4241</v>
      </c>
      <c r="B73" s="89" t="s">
        <v>139</v>
      </c>
      <c r="C73" s="175">
        <v>133</v>
      </c>
      <c r="D73" s="175"/>
      <c r="E73" s="175"/>
      <c r="F73" s="175">
        <f t="shared" si="12"/>
        <v>133</v>
      </c>
    </row>
    <row r="74" spans="1:6" ht="17.100000000000001" customHeight="1" x14ac:dyDescent="0.25">
      <c r="A74" s="88">
        <v>4242</v>
      </c>
      <c r="B74" s="89" t="s">
        <v>140</v>
      </c>
      <c r="C74" s="175">
        <v>133</v>
      </c>
      <c r="D74" s="175"/>
      <c r="E74" s="175"/>
      <c r="F74" s="175">
        <f t="shared" si="12"/>
        <v>133</v>
      </c>
    </row>
    <row r="75" spans="1:6" ht="17.100000000000001" customHeight="1" x14ac:dyDescent="0.25">
      <c r="A75" s="79">
        <v>426</v>
      </c>
      <c r="B75" s="80" t="s">
        <v>131</v>
      </c>
      <c r="C75" s="160">
        <v>266</v>
      </c>
      <c r="D75" s="160">
        <f>D76+D77</f>
        <v>0</v>
      </c>
      <c r="E75" s="160">
        <f>E76+E77</f>
        <v>0</v>
      </c>
      <c r="F75" s="160">
        <f t="shared" si="12"/>
        <v>266</v>
      </c>
    </row>
    <row r="76" spans="1:6" ht="17.100000000000001" customHeight="1" x14ac:dyDescent="0.25">
      <c r="A76" s="88">
        <v>4262</v>
      </c>
      <c r="B76" s="89" t="s">
        <v>132</v>
      </c>
      <c r="C76" s="159">
        <v>133</v>
      </c>
      <c r="D76" s="159"/>
      <c r="E76" s="159"/>
      <c r="F76" s="159">
        <f t="shared" si="12"/>
        <v>133</v>
      </c>
    </row>
    <row r="77" spans="1:6" ht="17.100000000000001" customHeight="1" x14ac:dyDescent="0.25">
      <c r="A77" s="88">
        <v>4264</v>
      </c>
      <c r="B77" s="89" t="s">
        <v>133</v>
      </c>
      <c r="C77" s="159">
        <v>133</v>
      </c>
      <c r="D77" s="159"/>
      <c r="E77" s="159"/>
      <c r="F77" s="159">
        <f t="shared" si="12"/>
        <v>133</v>
      </c>
    </row>
    <row r="78" spans="1:6" ht="17.100000000000001" customHeight="1" x14ac:dyDescent="0.25">
      <c r="A78" s="77">
        <v>45</v>
      </c>
      <c r="B78" s="83" t="s">
        <v>61</v>
      </c>
      <c r="C78" s="155">
        <v>6901</v>
      </c>
      <c r="D78" s="155">
        <f>D79+D81</f>
        <v>0</v>
      </c>
      <c r="E78" s="155">
        <f>E79+E81</f>
        <v>0</v>
      </c>
      <c r="F78" s="155">
        <f t="shared" si="12"/>
        <v>6901</v>
      </c>
    </row>
    <row r="79" spans="1:6" ht="17.100000000000001" customHeight="1" x14ac:dyDescent="0.25">
      <c r="A79" s="79">
        <v>451</v>
      </c>
      <c r="B79" s="80" t="s">
        <v>134</v>
      </c>
      <c r="C79" s="160">
        <v>6768</v>
      </c>
      <c r="D79" s="160">
        <f>D80</f>
        <v>0</v>
      </c>
      <c r="E79" s="160">
        <f>E80</f>
        <v>0</v>
      </c>
      <c r="F79" s="160">
        <f t="shared" si="12"/>
        <v>6768</v>
      </c>
    </row>
    <row r="80" spans="1:6" ht="17.100000000000001" customHeight="1" x14ac:dyDescent="0.25">
      <c r="A80" s="88">
        <v>4511</v>
      </c>
      <c r="B80" s="89" t="s">
        <v>134</v>
      </c>
      <c r="C80" s="159">
        <v>6768</v>
      </c>
      <c r="D80" s="159"/>
      <c r="E80" s="159"/>
      <c r="F80" s="159">
        <f t="shared" si="12"/>
        <v>6768</v>
      </c>
    </row>
    <row r="81" spans="1:6" ht="17.100000000000001" customHeight="1" x14ac:dyDescent="0.25">
      <c r="A81" s="79">
        <v>452</v>
      </c>
      <c r="B81" s="80" t="s">
        <v>135</v>
      </c>
      <c r="C81" s="176">
        <v>133</v>
      </c>
      <c r="D81" s="176">
        <f>D82</f>
        <v>0</v>
      </c>
      <c r="E81" s="176">
        <f>E82</f>
        <v>0</v>
      </c>
      <c r="F81" s="176">
        <f t="shared" si="12"/>
        <v>133</v>
      </c>
    </row>
    <row r="82" spans="1:6" ht="17.100000000000001" customHeight="1" x14ac:dyDescent="0.25">
      <c r="A82" s="88">
        <v>4521</v>
      </c>
      <c r="B82" s="89" t="s">
        <v>135</v>
      </c>
      <c r="C82" s="159">
        <v>133</v>
      </c>
      <c r="D82" s="159"/>
      <c r="E82" s="159"/>
      <c r="F82" s="159">
        <f t="shared" si="12"/>
        <v>133</v>
      </c>
    </row>
    <row r="83" spans="1:6" ht="17.100000000000001" customHeight="1" x14ac:dyDescent="0.25">
      <c r="A83" s="92">
        <v>71</v>
      </c>
      <c r="B83" s="93" t="s">
        <v>60</v>
      </c>
      <c r="C83" s="177">
        <v>1195</v>
      </c>
      <c r="D83" s="177">
        <f t="shared" ref="D83:E84" si="15">D84</f>
        <v>0</v>
      </c>
      <c r="E83" s="177">
        <f t="shared" si="15"/>
        <v>0</v>
      </c>
      <c r="F83" s="177">
        <f t="shared" si="12"/>
        <v>1195</v>
      </c>
    </row>
    <row r="84" spans="1:6" ht="17.100000000000001" customHeight="1" x14ac:dyDescent="0.25">
      <c r="A84" s="94">
        <v>42</v>
      </c>
      <c r="B84" s="95" t="s">
        <v>59</v>
      </c>
      <c r="C84" s="178">
        <v>1195</v>
      </c>
      <c r="D84" s="178">
        <f t="shared" si="15"/>
        <v>0</v>
      </c>
      <c r="E84" s="178">
        <f t="shared" si="15"/>
        <v>0</v>
      </c>
      <c r="F84" s="178">
        <f t="shared" si="12"/>
        <v>1195</v>
      </c>
    </row>
    <row r="85" spans="1:6" ht="17.100000000000001" customHeight="1" x14ac:dyDescent="0.25">
      <c r="A85" s="84">
        <v>421</v>
      </c>
      <c r="B85" s="85" t="s">
        <v>122</v>
      </c>
      <c r="C85" s="176">
        <v>1195</v>
      </c>
      <c r="D85" s="176">
        <f>D86</f>
        <v>0</v>
      </c>
      <c r="E85" s="176">
        <f>E86</f>
        <v>0</v>
      </c>
      <c r="F85" s="176">
        <f t="shared" si="12"/>
        <v>1195</v>
      </c>
    </row>
    <row r="86" spans="1:6" ht="17.100000000000001" customHeight="1" x14ac:dyDescent="0.25">
      <c r="A86" s="90">
        <v>4214</v>
      </c>
      <c r="B86" s="91" t="s">
        <v>123</v>
      </c>
      <c r="C86" s="159">
        <v>1195</v>
      </c>
      <c r="D86" s="159"/>
      <c r="E86" s="159"/>
      <c r="F86" s="159">
        <f t="shared" si="12"/>
        <v>1195</v>
      </c>
    </row>
    <row r="87" spans="1:6" ht="36" customHeight="1" x14ac:dyDescent="0.25">
      <c r="A87" s="72" t="s">
        <v>142</v>
      </c>
      <c r="B87" s="73" t="s">
        <v>143</v>
      </c>
      <c r="C87" s="150">
        <v>264893</v>
      </c>
      <c r="D87" s="150">
        <f>D88+D95+D118</f>
        <v>2836</v>
      </c>
      <c r="E87" s="150">
        <f>E88+E95+E118</f>
        <v>0</v>
      </c>
      <c r="F87" s="150">
        <f t="shared" si="12"/>
        <v>262057</v>
      </c>
    </row>
    <row r="88" spans="1:6" hidden="1" x14ac:dyDescent="0.25">
      <c r="A88" s="75">
        <v>11</v>
      </c>
      <c r="B88" s="76" t="s">
        <v>16</v>
      </c>
      <c r="C88" s="151">
        <v>0</v>
      </c>
      <c r="D88" s="151">
        <f t="shared" ref="D88:E88" si="16">D89+D92</f>
        <v>0</v>
      </c>
      <c r="E88" s="151">
        <f t="shared" si="16"/>
        <v>0</v>
      </c>
      <c r="F88" s="151">
        <f t="shared" si="12"/>
        <v>0</v>
      </c>
    </row>
    <row r="89" spans="1:6" hidden="1" x14ac:dyDescent="0.25">
      <c r="A89" s="77">
        <v>32</v>
      </c>
      <c r="B89" s="83" t="s">
        <v>27</v>
      </c>
      <c r="C89" s="155">
        <v>0</v>
      </c>
      <c r="D89" s="155">
        <f t="shared" ref="D89:E90" si="17">D90</f>
        <v>0</v>
      </c>
      <c r="E89" s="155">
        <f t="shared" si="17"/>
        <v>0</v>
      </c>
      <c r="F89" s="155">
        <f t="shared" si="12"/>
        <v>0</v>
      </c>
    </row>
    <row r="90" spans="1:6" hidden="1" x14ac:dyDescent="0.25">
      <c r="A90" s="79">
        <v>323</v>
      </c>
      <c r="B90" s="80" t="s">
        <v>144</v>
      </c>
      <c r="C90" s="160">
        <v>0</v>
      </c>
      <c r="D90" s="160">
        <f t="shared" si="17"/>
        <v>0</v>
      </c>
      <c r="E90" s="160">
        <f t="shared" si="17"/>
        <v>0</v>
      </c>
      <c r="F90" s="160">
        <f t="shared" si="12"/>
        <v>0</v>
      </c>
    </row>
    <row r="91" spans="1:6" hidden="1" x14ac:dyDescent="0.25">
      <c r="A91" s="88">
        <v>3237</v>
      </c>
      <c r="B91" s="82" t="s">
        <v>145</v>
      </c>
      <c r="C91" s="161">
        <v>0</v>
      </c>
      <c r="D91" s="161"/>
      <c r="E91" s="161"/>
      <c r="F91" s="161">
        <f t="shared" si="12"/>
        <v>0</v>
      </c>
    </row>
    <row r="92" spans="1:6" ht="28.5" hidden="1" x14ac:dyDescent="0.25">
      <c r="A92" s="77">
        <v>42</v>
      </c>
      <c r="B92" s="83" t="s">
        <v>59</v>
      </c>
      <c r="C92" s="155">
        <v>0</v>
      </c>
      <c r="D92" s="155">
        <v>0</v>
      </c>
      <c r="E92" s="155">
        <v>0</v>
      </c>
      <c r="F92" s="155">
        <f t="shared" si="12"/>
        <v>0</v>
      </c>
    </row>
    <row r="93" spans="1:6" hidden="1" x14ac:dyDescent="0.25">
      <c r="A93" s="79">
        <v>422</v>
      </c>
      <c r="B93" s="80" t="s">
        <v>124</v>
      </c>
      <c r="C93" s="160">
        <v>0</v>
      </c>
      <c r="D93" s="160">
        <v>0</v>
      </c>
      <c r="E93" s="160">
        <v>0</v>
      </c>
      <c r="F93" s="160">
        <f t="shared" si="12"/>
        <v>0</v>
      </c>
    </row>
    <row r="94" spans="1:6" hidden="1" x14ac:dyDescent="0.25">
      <c r="A94" s="88">
        <v>4224</v>
      </c>
      <c r="B94" s="89" t="s">
        <v>128</v>
      </c>
      <c r="C94" s="159">
        <v>0</v>
      </c>
      <c r="D94" s="159"/>
      <c r="E94" s="159"/>
      <c r="F94" s="159">
        <f t="shared" si="12"/>
        <v>0</v>
      </c>
    </row>
    <row r="95" spans="1:6" ht="17.100000000000001" customHeight="1" x14ac:dyDescent="0.25">
      <c r="A95" s="75">
        <v>12</v>
      </c>
      <c r="B95" s="76" t="s">
        <v>50</v>
      </c>
      <c r="C95" s="151">
        <v>39735</v>
      </c>
      <c r="D95" s="151">
        <f>D96+D101+D111+D115</f>
        <v>2836</v>
      </c>
      <c r="E95" s="151">
        <f>E96+E101+E111+E115</f>
        <v>0</v>
      </c>
      <c r="F95" s="151">
        <f t="shared" si="12"/>
        <v>36899</v>
      </c>
    </row>
    <row r="96" spans="1:6" ht="17.100000000000001" customHeight="1" x14ac:dyDescent="0.25">
      <c r="A96" s="77">
        <v>31</v>
      </c>
      <c r="B96" s="83" t="s">
        <v>19</v>
      </c>
      <c r="C96" s="155">
        <v>0</v>
      </c>
      <c r="D96" s="155">
        <f t="shared" ref="D96:E96" si="18">D97+D99</f>
        <v>0</v>
      </c>
      <c r="E96" s="155">
        <f t="shared" si="18"/>
        <v>0</v>
      </c>
      <c r="F96" s="155">
        <f t="shared" si="12"/>
        <v>0</v>
      </c>
    </row>
    <row r="97" spans="1:6" ht="17.100000000000001" customHeight="1" x14ac:dyDescent="0.25">
      <c r="A97" s="79">
        <v>311</v>
      </c>
      <c r="B97" s="80" t="s">
        <v>146</v>
      </c>
      <c r="C97" s="160">
        <v>0</v>
      </c>
      <c r="D97" s="160">
        <f t="shared" ref="D97:E97" si="19">D98</f>
        <v>0</v>
      </c>
      <c r="E97" s="160">
        <f t="shared" si="19"/>
        <v>0</v>
      </c>
      <c r="F97" s="160">
        <f t="shared" si="12"/>
        <v>0</v>
      </c>
    </row>
    <row r="98" spans="1:6" ht="17.100000000000001" customHeight="1" x14ac:dyDescent="0.25">
      <c r="A98" s="88">
        <v>3111</v>
      </c>
      <c r="B98" s="82" t="s">
        <v>147</v>
      </c>
      <c r="C98" s="161">
        <v>0</v>
      </c>
      <c r="D98" s="161"/>
      <c r="E98" s="161"/>
      <c r="F98" s="161">
        <f t="shared" si="12"/>
        <v>0</v>
      </c>
    </row>
    <row r="99" spans="1:6" ht="17.100000000000001" customHeight="1" x14ac:dyDescent="0.25">
      <c r="A99" s="79">
        <v>313</v>
      </c>
      <c r="B99" s="80" t="s">
        <v>148</v>
      </c>
      <c r="C99" s="160">
        <v>0</v>
      </c>
      <c r="D99" s="160">
        <f t="shared" ref="D99:E99" si="20">D100</f>
        <v>0</v>
      </c>
      <c r="E99" s="160">
        <f t="shared" si="20"/>
        <v>0</v>
      </c>
      <c r="F99" s="160">
        <f t="shared" si="12"/>
        <v>0</v>
      </c>
    </row>
    <row r="100" spans="1:6" ht="17.100000000000001" customHeight="1" x14ac:dyDescent="0.25">
      <c r="A100" s="88">
        <v>3132</v>
      </c>
      <c r="B100" s="82" t="s">
        <v>149</v>
      </c>
      <c r="C100" s="161">
        <v>0</v>
      </c>
      <c r="D100" s="161"/>
      <c r="E100" s="161"/>
      <c r="F100" s="161">
        <f t="shared" si="12"/>
        <v>0</v>
      </c>
    </row>
    <row r="101" spans="1:6" ht="17.100000000000001" customHeight="1" x14ac:dyDescent="0.25">
      <c r="A101" s="77">
        <v>32</v>
      </c>
      <c r="B101" s="83" t="s">
        <v>27</v>
      </c>
      <c r="C101" s="155">
        <v>9676</v>
      </c>
      <c r="D101" s="155">
        <f>D102+D105+D107</f>
        <v>0</v>
      </c>
      <c r="E101" s="155">
        <f>E102+E105+E107</f>
        <v>0</v>
      </c>
      <c r="F101" s="155">
        <f t="shared" si="12"/>
        <v>9676</v>
      </c>
    </row>
    <row r="102" spans="1:6" ht="17.100000000000001" customHeight="1" x14ac:dyDescent="0.25">
      <c r="A102" s="79">
        <v>321</v>
      </c>
      <c r="B102" s="80" t="s">
        <v>150</v>
      </c>
      <c r="C102" s="160">
        <v>0</v>
      </c>
      <c r="D102" s="160">
        <f>D103+D104</f>
        <v>0</v>
      </c>
      <c r="E102" s="160">
        <f>E103+E104</f>
        <v>0</v>
      </c>
      <c r="F102" s="160">
        <f t="shared" si="12"/>
        <v>0</v>
      </c>
    </row>
    <row r="103" spans="1:6" ht="17.100000000000001" customHeight="1" x14ac:dyDescent="0.25">
      <c r="A103" s="88">
        <v>3212</v>
      </c>
      <c r="B103" s="82" t="s">
        <v>151</v>
      </c>
      <c r="C103" s="161">
        <v>0</v>
      </c>
      <c r="D103" s="161"/>
      <c r="E103" s="161"/>
      <c r="F103" s="161">
        <f t="shared" si="12"/>
        <v>0</v>
      </c>
    </row>
    <row r="104" spans="1:6" ht="17.100000000000001" customHeight="1" x14ac:dyDescent="0.25">
      <c r="A104" s="88">
        <v>3213</v>
      </c>
      <c r="B104" s="82" t="s">
        <v>152</v>
      </c>
      <c r="C104" s="161">
        <v>0</v>
      </c>
      <c r="D104" s="161"/>
      <c r="E104" s="161"/>
      <c r="F104" s="161">
        <f t="shared" si="12"/>
        <v>0</v>
      </c>
    </row>
    <row r="105" spans="1:6" ht="17.100000000000001" customHeight="1" x14ac:dyDescent="0.25">
      <c r="A105" s="79">
        <v>322</v>
      </c>
      <c r="B105" s="80" t="s">
        <v>153</v>
      </c>
      <c r="C105" s="160">
        <v>373</v>
      </c>
      <c r="D105" s="160">
        <f>SUM(D106:D106)</f>
        <v>0</v>
      </c>
      <c r="E105" s="160">
        <f>SUM(E106:E106)</f>
        <v>0</v>
      </c>
      <c r="F105" s="160">
        <f t="shared" si="12"/>
        <v>373</v>
      </c>
    </row>
    <row r="106" spans="1:6" ht="17.100000000000001" customHeight="1" x14ac:dyDescent="0.25">
      <c r="A106" s="88">
        <v>3221</v>
      </c>
      <c r="B106" s="82" t="s">
        <v>154</v>
      </c>
      <c r="C106" s="161">
        <v>373</v>
      </c>
      <c r="D106" s="161"/>
      <c r="E106" s="161"/>
      <c r="F106" s="161">
        <f t="shared" si="12"/>
        <v>373</v>
      </c>
    </row>
    <row r="107" spans="1:6" ht="17.100000000000001" customHeight="1" x14ac:dyDescent="0.25">
      <c r="A107" s="79">
        <v>323</v>
      </c>
      <c r="B107" s="80" t="s">
        <v>144</v>
      </c>
      <c r="C107" s="160">
        <v>9303</v>
      </c>
      <c r="D107" s="160">
        <f>SUM(D108:D110)</f>
        <v>0</v>
      </c>
      <c r="E107" s="160">
        <f>SUM(E108:E110)</f>
        <v>0</v>
      </c>
      <c r="F107" s="160">
        <f t="shared" si="12"/>
        <v>9303</v>
      </c>
    </row>
    <row r="108" spans="1:6" ht="17.100000000000001" customHeight="1" x14ac:dyDescent="0.25">
      <c r="A108" s="88">
        <v>3233</v>
      </c>
      <c r="B108" s="89" t="s">
        <v>155</v>
      </c>
      <c r="C108" s="159">
        <v>1964</v>
      </c>
      <c r="D108" s="159"/>
      <c r="E108" s="159"/>
      <c r="F108" s="159">
        <f t="shared" si="12"/>
        <v>1964</v>
      </c>
    </row>
    <row r="109" spans="1:6" ht="17.100000000000001" customHeight="1" x14ac:dyDescent="0.25">
      <c r="A109" s="88">
        <v>3237</v>
      </c>
      <c r="B109" s="89" t="s">
        <v>145</v>
      </c>
      <c r="C109" s="159">
        <v>7140</v>
      </c>
      <c r="D109" s="159"/>
      <c r="E109" s="159"/>
      <c r="F109" s="159">
        <f t="shared" si="12"/>
        <v>7140</v>
      </c>
    </row>
    <row r="110" spans="1:6" ht="17.100000000000001" customHeight="1" x14ac:dyDescent="0.25">
      <c r="A110" s="88">
        <v>3239</v>
      </c>
      <c r="B110" s="82" t="s">
        <v>157</v>
      </c>
      <c r="C110" s="161">
        <v>199</v>
      </c>
      <c r="D110" s="161"/>
      <c r="E110" s="161"/>
      <c r="F110" s="161">
        <f t="shared" si="12"/>
        <v>199</v>
      </c>
    </row>
    <row r="111" spans="1:6" ht="17.100000000000001" customHeight="1" x14ac:dyDescent="0.25">
      <c r="A111" s="77">
        <v>42</v>
      </c>
      <c r="B111" s="83" t="s">
        <v>59</v>
      </c>
      <c r="C111" s="155">
        <v>30059</v>
      </c>
      <c r="D111" s="155">
        <f t="shared" ref="D111:E111" si="21">D112</f>
        <v>2836</v>
      </c>
      <c r="E111" s="155">
        <f t="shared" si="21"/>
        <v>0</v>
      </c>
      <c r="F111" s="155">
        <f t="shared" si="12"/>
        <v>27223</v>
      </c>
    </row>
    <row r="112" spans="1:6" ht="17.100000000000001" customHeight="1" x14ac:dyDescent="0.25">
      <c r="A112" s="79">
        <v>422</v>
      </c>
      <c r="B112" s="80" t="s">
        <v>124</v>
      </c>
      <c r="C112" s="160">
        <v>30059</v>
      </c>
      <c r="D112" s="160">
        <f t="shared" ref="D112:E112" si="22">SUM(D113:D114)</f>
        <v>2836</v>
      </c>
      <c r="E112" s="160">
        <f t="shared" si="22"/>
        <v>0</v>
      </c>
      <c r="F112" s="160">
        <f t="shared" si="12"/>
        <v>27223</v>
      </c>
    </row>
    <row r="113" spans="1:6" ht="17.100000000000001" customHeight="1" x14ac:dyDescent="0.25">
      <c r="A113" s="88">
        <v>4221</v>
      </c>
      <c r="B113" s="89" t="s">
        <v>125</v>
      </c>
      <c r="C113" s="159">
        <v>12585</v>
      </c>
      <c r="D113" s="159"/>
      <c r="E113" s="159"/>
      <c r="F113" s="159">
        <f t="shared" si="12"/>
        <v>12585</v>
      </c>
    </row>
    <row r="114" spans="1:6" ht="17.100000000000001" customHeight="1" x14ac:dyDescent="0.25">
      <c r="A114" s="88">
        <v>4224</v>
      </c>
      <c r="B114" s="89" t="s">
        <v>128</v>
      </c>
      <c r="C114" s="159">
        <v>17474</v>
      </c>
      <c r="D114" s="159">
        <v>2836</v>
      </c>
      <c r="E114" s="159"/>
      <c r="F114" s="159">
        <f t="shared" si="12"/>
        <v>14638</v>
      </c>
    </row>
    <row r="115" spans="1:6" ht="17.100000000000001" customHeight="1" x14ac:dyDescent="0.25">
      <c r="A115" s="77">
        <v>45</v>
      </c>
      <c r="B115" s="83" t="s">
        <v>61</v>
      </c>
      <c r="C115" s="155">
        <v>0</v>
      </c>
      <c r="D115" s="155">
        <f t="shared" ref="D115:E116" si="23">D116</f>
        <v>0</v>
      </c>
      <c r="E115" s="155">
        <f t="shared" si="23"/>
        <v>0</v>
      </c>
      <c r="F115" s="155">
        <f t="shared" si="12"/>
        <v>0</v>
      </c>
    </row>
    <row r="116" spans="1:6" ht="17.100000000000001" customHeight="1" x14ac:dyDescent="0.25">
      <c r="A116" s="79">
        <v>451</v>
      </c>
      <c r="B116" s="80" t="s">
        <v>134</v>
      </c>
      <c r="C116" s="160">
        <v>0</v>
      </c>
      <c r="D116" s="160">
        <f t="shared" si="23"/>
        <v>0</v>
      </c>
      <c r="E116" s="160">
        <f t="shared" si="23"/>
        <v>0</v>
      </c>
      <c r="F116" s="160">
        <f t="shared" si="12"/>
        <v>0</v>
      </c>
    </row>
    <row r="117" spans="1:6" ht="17.100000000000001" customHeight="1" x14ac:dyDescent="0.25">
      <c r="A117" s="88">
        <v>4511</v>
      </c>
      <c r="B117" s="82" t="s">
        <v>134</v>
      </c>
      <c r="C117" s="161">
        <v>0</v>
      </c>
      <c r="D117" s="161"/>
      <c r="E117" s="161"/>
      <c r="F117" s="161">
        <f t="shared" si="12"/>
        <v>0</v>
      </c>
    </row>
    <row r="118" spans="1:6" ht="17.100000000000001" customHeight="1" x14ac:dyDescent="0.25">
      <c r="A118" s="75">
        <v>563</v>
      </c>
      <c r="B118" s="76" t="s">
        <v>160</v>
      </c>
      <c r="C118" s="151">
        <v>225158</v>
      </c>
      <c r="D118" s="151">
        <f>D119+D124+D131+D135</f>
        <v>0</v>
      </c>
      <c r="E118" s="151">
        <f>E119+E124+E131+E135</f>
        <v>0</v>
      </c>
      <c r="F118" s="151">
        <f t="shared" ref="F118:F179" si="24">C118-D118+E118</f>
        <v>225158</v>
      </c>
    </row>
    <row r="119" spans="1:6" ht="17.100000000000001" customHeight="1" x14ac:dyDescent="0.25">
      <c r="A119" s="77">
        <v>31</v>
      </c>
      <c r="B119" s="83" t="s">
        <v>19</v>
      </c>
      <c r="C119" s="155">
        <v>0</v>
      </c>
      <c r="D119" s="155">
        <f t="shared" ref="D119:E119" si="25">D120+D122</f>
        <v>0</v>
      </c>
      <c r="E119" s="155">
        <f t="shared" si="25"/>
        <v>0</v>
      </c>
      <c r="F119" s="155">
        <f t="shared" si="24"/>
        <v>0</v>
      </c>
    </row>
    <row r="120" spans="1:6" ht="17.100000000000001" customHeight="1" x14ac:dyDescent="0.25">
      <c r="A120" s="79">
        <v>311</v>
      </c>
      <c r="B120" s="80" t="s">
        <v>146</v>
      </c>
      <c r="C120" s="160">
        <v>0</v>
      </c>
      <c r="D120" s="160">
        <f t="shared" ref="D120:E120" si="26">D121</f>
        <v>0</v>
      </c>
      <c r="E120" s="160">
        <f t="shared" si="26"/>
        <v>0</v>
      </c>
      <c r="F120" s="160">
        <f t="shared" si="24"/>
        <v>0</v>
      </c>
    </row>
    <row r="121" spans="1:6" ht="17.100000000000001" customHeight="1" x14ac:dyDescent="0.25">
      <c r="A121" s="88">
        <v>3111</v>
      </c>
      <c r="B121" s="82" t="s">
        <v>147</v>
      </c>
      <c r="C121" s="161">
        <v>0</v>
      </c>
      <c r="D121" s="161"/>
      <c r="E121" s="161"/>
      <c r="F121" s="161">
        <f t="shared" si="24"/>
        <v>0</v>
      </c>
    </row>
    <row r="122" spans="1:6" ht="17.100000000000001" customHeight="1" x14ac:dyDescent="0.25">
      <c r="A122" s="79">
        <v>313</v>
      </c>
      <c r="B122" s="80" t="s">
        <v>148</v>
      </c>
      <c r="C122" s="160">
        <v>0</v>
      </c>
      <c r="D122" s="160">
        <f t="shared" ref="D122:E122" si="27">D123</f>
        <v>0</v>
      </c>
      <c r="E122" s="160">
        <f t="shared" si="27"/>
        <v>0</v>
      </c>
      <c r="F122" s="160">
        <f t="shared" si="24"/>
        <v>0</v>
      </c>
    </row>
    <row r="123" spans="1:6" ht="17.100000000000001" customHeight="1" x14ac:dyDescent="0.25">
      <c r="A123" s="88">
        <v>3132</v>
      </c>
      <c r="B123" s="82" t="s">
        <v>149</v>
      </c>
      <c r="C123" s="161">
        <v>0</v>
      </c>
      <c r="D123" s="161"/>
      <c r="E123" s="161"/>
      <c r="F123" s="161">
        <f t="shared" si="24"/>
        <v>0</v>
      </c>
    </row>
    <row r="124" spans="1:6" ht="17.100000000000001" customHeight="1" x14ac:dyDescent="0.25">
      <c r="A124" s="77">
        <v>32</v>
      </c>
      <c r="B124" s="83" t="s">
        <v>27</v>
      </c>
      <c r="C124" s="155">
        <v>54825</v>
      </c>
      <c r="D124" s="155">
        <f>D125+D127</f>
        <v>0</v>
      </c>
      <c r="E124" s="155">
        <f>E125+E127</f>
        <v>0</v>
      </c>
      <c r="F124" s="155">
        <f t="shared" si="24"/>
        <v>54825</v>
      </c>
    </row>
    <row r="125" spans="1:6" ht="17.100000000000001" customHeight="1" x14ac:dyDescent="0.25">
      <c r="A125" s="79">
        <v>322</v>
      </c>
      <c r="B125" s="80" t="s">
        <v>153</v>
      </c>
      <c r="C125" s="160">
        <v>2115</v>
      </c>
      <c r="D125" s="160">
        <f>SUM(D126:D126)</f>
        <v>0</v>
      </c>
      <c r="E125" s="160">
        <f>SUM(E126:E126)</f>
        <v>0</v>
      </c>
      <c r="F125" s="160">
        <f t="shared" si="24"/>
        <v>2115</v>
      </c>
    </row>
    <row r="126" spans="1:6" ht="17.100000000000001" customHeight="1" x14ac:dyDescent="0.25">
      <c r="A126" s="88">
        <v>3221</v>
      </c>
      <c r="B126" s="82" t="s">
        <v>154</v>
      </c>
      <c r="C126" s="161">
        <v>2115</v>
      </c>
      <c r="D126" s="161"/>
      <c r="E126" s="161"/>
      <c r="F126" s="161">
        <f t="shared" si="24"/>
        <v>2115</v>
      </c>
    </row>
    <row r="127" spans="1:6" ht="17.100000000000001" customHeight="1" x14ac:dyDescent="0.25">
      <c r="A127" s="79">
        <v>323</v>
      </c>
      <c r="B127" s="80" t="s">
        <v>144</v>
      </c>
      <c r="C127" s="160">
        <v>52710</v>
      </c>
      <c r="D127" s="160">
        <f>SUM(D128:D130)</f>
        <v>0</v>
      </c>
      <c r="E127" s="160">
        <f>SUM(E128:E130)</f>
        <v>0</v>
      </c>
      <c r="F127" s="160">
        <f t="shared" si="24"/>
        <v>52710</v>
      </c>
    </row>
    <row r="128" spans="1:6" ht="17.100000000000001" customHeight="1" x14ac:dyDescent="0.25">
      <c r="A128" s="88">
        <v>3233</v>
      </c>
      <c r="B128" s="82" t="s">
        <v>155</v>
      </c>
      <c r="C128" s="161">
        <v>11126</v>
      </c>
      <c r="D128" s="161"/>
      <c r="E128" s="161"/>
      <c r="F128" s="161">
        <f t="shared" si="24"/>
        <v>11126</v>
      </c>
    </row>
    <row r="129" spans="1:7" ht="17.100000000000001" customHeight="1" x14ac:dyDescent="0.25">
      <c r="A129" s="88">
        <v>3237</v>
      </c>
      <c r="B129" s="82" t="s">
        <v>145</v>
      </c>
      <c r="C129" s="161">
        <v>40456</v>
      </c>
      <c r="D129" s="161"/>
      <c r="E129" s="161"/>
      <c r="F129" s="161">
        <f t="shared" si="24"/>
        <v>40456</v>
      </c>
    </row>
    <row r="130" spans="1:7" ht="17.100000000000001" customHeight="1" x14ac:dyDescent="0.25">
      <c r="A130" s="88">
        <v>3239</v>
      </c>
      <c r="B130" s="82" t="s">
        <v>157</v>
      </c>
      <c r="C130" s="161">
        <v>1128</v>
      </c>
      <c r="D130" s="161"/>
      <c r="E130" s="161"/>
      <c r="F130" s="161">
        <f t="shared" si="24"/>
        <v>1128</v>
      </c>
    </row>
    <row r="131" spans="1:7" ht="17.100000000000001" customHeight="1" x14ac:dyDescent="0.25">
      <c r="A131" s="77">
        <v>42</v>
      </c>
      <c r="B131" s="83" t="s">
        <v>59</v>
      </c>
      <c r="C131" s="155">
        <v>170333</v>
      </c>
      <c r="D131" s="155">
        <f t="shared" ref="D131:E131" si="28">D132</f>
        <v>0</v>
      </c>
      <c r="E131" s="155">
        <f t="shared" si="28"/>
        <v>0</v>
      </c>
      <c r="F131" s="155">
        <f t="shared" si="24"/>
        <v>170333</v>
      </c>
    </row>
    <row r="132" spans="1:7" ht="17.100000000000001" customHeight="1" x14ac:dyDescent="0.25">
      <c r="A132" s="79">
        <v>422</v>
      </c>
      <c r="B132" s="80" t="s">
        <v>124</v>
      </c>
      <c r="C132" s="160">
        <v>170333</v>
      </c>
      <c r="D132" s="160">
        <f t="shared" ref="D132:E132" si="29">SUM(D133:D134)</f>
        <v>0</v>
      </c>
      <c r="E132" s="160">
        <f t="shared" si="29"/>
        <v>0</v>
      </c>
      <c r="F132" s="160">
        <f t="shared" si="24"/>
        <v>170333</v>
      </c>
    </row>
    <row r="133" spans="1:7" ht="17.100000000000001" customHeight="1" x14ac:dyDescent="0.25">
      <c r="A133" s="88">
        <v>4221</v>
      </c>
      <c r="B133" s="82" t="s">
        <v>125</v>
      </c>
      <c r="C133" s="161">
        <v>71313</v>
      </c>
      <c r="D133" s="161"/>
      <c r="E133" s="161"/>
      <c r="F133" s="161">
        <f t="shared" si="24"/>
        <v>71313</v>
      </c>
    </row>
    <row r="134" spans="1:7" ht="17.100000000000001" customHeight="1" x14ac:dyDescent="0.25">
      <c r="A134" s="88">
        <v>4224</v>
      </c>
      <c r="B134" s="82" t="s">
        <v>128</v>
      </c>
      <c r="C134" s="161">
        <v>99020</v>
      </c>
      <c r="D134" s="161"/>
      <c r="E134" s="161"/>
      <c r="F134" s="161">
        <f t="shared" si="24"/>
        <v>99020</v>
      </c>
    </row>
    <row r="135" spans="1:7" ht="17.100000000000001" customHeight="1" x14ac:dyDescent="0.25">
      <c r="A135" s="77">
        <v>45</v>
      </c>
      <c r="B135" s="83" t="s">
        <v>61</v>
      </c>
      <c r="C135" s="155">
        <v>0</v>
      </c>
      <c r="D135" s="155">
        <f t="shared" ref="D135:E136" si="30">D136</f>
        <v>0</v>
      </c>
      <c r="E135" s="155">
        <f t="shared" si="30"/>
        <v>0</v>
      </c>
      <c r="F135" s="155">
        <f t="shared" si="24"/>
        <v>0</v>
      </c>
    </row>
    <row r="136" spans="1:7" ht="17.100000000000001" customHeight="1" x14ac:dyDescent="0.25">
      <c r="A136" s="79">
        <v>451</v>
      </c>
      <c r="B136" s="80" t="s">
        <v>134</v>
      </c>
      <c r="C136" s="160">
        <v>0</v>
      </c>
      <c r="D136" s="160">
        <f t="shared" si="30"/>
        <v>0</v>
      </c>
      <c r="E136" s="160">
        <f t="shared" si="30"/>
        <v>0</v>
      </c>
      <c r="F136" s="160">
        <f t="shared" si="24"/>
        <v>0</v>
      </c>
    </row>
    <row r="137" spans="1:7" ht="17.100000000000001" customHeight="1" x14ac:dyDescent="0.25">
      <c r="A137" s="88">
        <v>4511</v>
      </c>
      <c r="B137" s="82" t="s">
        <v>134</v>
      </c>
      <c r="C137" s="161">
        <v>0</v>
      </c>
      <c r="D137" s="161"/>
      <c r="E137" s="161"/>
      <c r="F137" s="161">
        <f t="shared" si="24"/>
        <v>0</v>
      </c>
    </row>
    <row r="138" spans="1:7" ht="26.25" customHeight="1" x14ac:dyDescent="0.25">
      <c r="A138" s="72" t="s">
        <v>161</v>
      </c>
      <c r="B138" s="73" t="s">
        <v>77</v>
      </c>
      <c r="C138" s="150">
        <v>19349310</v>
      </c>
      <c r="D138" s="150">
        <f>D139+D147+D156+D165</f>
        <v>915619</v>
      </c>
      <c r="E138" s="150">
        <f>E139+E147+E156+E165</f>
        <v>17052313</v>
      </c>
      <c r="F138" s="150">
        <f t="shared" si="24"/>
        <v>35486004</v>
      </c>
    </row>
    <row r="139" spans="1:7" ht="17.100000000000001" customHeight="1" x14ac:dyDescent="0.25">
      <c r="A139" s="75">
        <v>11</v>
      </c>
      <c r="B139" s="76" t="s">
        <v>16</v>
      </c>
      <c r="C139" s="151">
        <v>3956834</v>
      </c>
      <c r="D139" s="151">
        <f t="shared" ref="D139:E139" si="31">D140+D144</f>
        <v>0</v>
      </c>
      <c r="E139" s="151">
        <f t="shared" si="31"/>
        <v>11479685</v>
      </c>
      <c r="F139" s="151">
        <f t="shared" si="24"/>
        <v>15436519</v>
      </c>
      <c r="G139" s="194"/>
    </row>
    <row r="140" spans="1:7" ht="17.100000000000001" customHeight="1" x14ac:dyDescent="0.25">
      <c r="A140" s="77">
        <v>32</v>
      </c>
      <c r="B140" s="83" t="s">
        <v>27</v>
      </c>
      <c r="C140" s="155">
        <v>1048222</v>
      </c>
      <c r="D140" s="155">
        <f t="shared" ref="D140:E140" si="32">D141</f>
        <v>0</v>
      </c>
      <c r="E140" s="155">
        <f t="shared" si="32"/>
        <v>1268781</v>
      </c>
      <c r="F140" s="155">
        <f t="shared" si="24"/>
        <v>2317003</v>
      </c>
    </row>
    <row r="141" spans="1:7" ht="17.100000000000001" customHeight="1" x14ac:dyDescent="0.25">
      <c r="A141" s="79">
        <v>323</v>
      </c>
      <c r="B141" s="80" t="s">
        <v>144</v>
      </c>
      <c r="C141" s="160">
        <v>1048222</v>
      </c>
      <c r="D141" s="160">
        <f t="shared" ref="D141:E141" si="33">D142+D143</f>
        <v>0</v>
      </c>
      <c r="E141" s="160">
        <f t="shared" si="33"/>
        <v>1268781</v>
      </c>
      <c r="F141" s="160">
        <f t="shared" si="24"/>
        <v>2317003</v>
      </c>
    </row>
    <row r="142" spans="1:7" ht="17.100000000000001" customHeight="1" x14ac:dyDescent="0.25">
      <c r="A142" s="88">
        <v>3237</v>
      </c>
      <c r="B142" s="82" t="s">
        <v>145</v>
      </c>
      <c r="C142" s="161">
        <v>1011060</v>
      </c>
      <c r="D142" s="161"/>
      <c r="E142" s="161">
        <v>348526</v>
      </c>
      <c r="F142" s="161">
        <f t="shared" si="24"/>
        <v>1359586</v>
      </c>
    </row>
    <row r="143" spans="1:7" ht="17.100000000000001" customHeight="1" x14ac:dyDescent="0.25">
      <c r="A143" s="88">
        <v>3239</v>
      </c>
      <c r="B143" s="82" t="s">
        <v>157</v>
      </c>
      <c r="C143" s="161">
        <v>37162</v>
      </c>
      <c r="D143" s="161"/>
      <c r="E143" s="161">
        <v>920255</v>
      </c>
      <c r="F143" s="161">
        <f t="shared" si="24"/>
        <v>957417</v>
      </c>
    </row>
    <row r="144" spans="1:7" ht="17.100000000000001" customHeight="1" x14ac:dyDescent="0.25">
      <c r="A144" s="77">
        <v>45</v>
      </c>
      <c r="B144" s="83" t="s">
        <v>61</v>
      </c>
      <c r="C144" s="155">
        <v>2908612</v>
      </c>
      <c r="D144" s="155">
        <f t="shared" ref="D144:E145" si="34">D145</f>
        <v>0</v>
      </c>
      <c r="E144" s="155">
        <f t="shared" si="34"/>
        <v>10210904</v>
      </c>
      <c r="F144" s="155">
        <f t="shared" si="24"/>
        <v>13119516</v>
      </c>
    </row>
    <row r="145" spans="1:6" ht="17.100000000000001" customHeight="1" x14ac:dyDescent="0.25">
      <c r="A145" s="79">
        <v>451</v>
      </c>
      <c r="B145" s="80" t="s">
        <v>134</v>
      </c>
      <c r="C145" s="160">
        <v>2908612</v>
      </c>
      <c r="D145" s="160">
        <f t="shared" si="34"/>
        <v>0</v>
      </c>
      <c r="E145" s="160">
        <f t="shared" si="34"/>
        <v>10210904</v>
      </c>
      <c r="F145" s="160">
        <f t="shared" si="24"/>
        <v>13119516</v>
      </c>
    </row>
    <row r="146" spans="1:6" ht="17.100000000000001" customHeight="1" x14ac:dyDescent="0.25">
      <c r="A146" s="88">
        <v>4511</v>
      </c>
      <c r="B146" s="82" t="s">
        <v>134</v>
      </c>
      <c r="C146" s="161">
        <v>2908612</v>
      </c>
      <c r="D146" s="161"/>
      <c r="E146" s="161">
        <v>10210904</v>
      </c>
      <c r="F146" s="161">
        <f t="shared" si="24"/>
        <v>13119516</v>
      </c>
    </row>
    <row r="147" spans="1:6" ht="17.100000000000001" customHeight="1" x14ac:dyDescent="0.25">
      <c r="A147" s="75">
        <v>5761</v>
      </c>
      <c r="B147" s="76" t="s">
        <v>78</v>
      </c>
      <c r="C147" s="151">
        <v>10346257</v>
      </c>
      <c r="D147" s="151">
        <f t="shared" ref="D147:E147" si="35">D148+D153</f>
        <v>489001</v>
      </c>
      <c r="E147" s="151">
        <f t="shared" si="35"/>
        <v>5146010</v>
      </c>
      <c r="F147" s="151">
        <f t="shared" si="24"/>
        <v>15003266</v>
      </c>
    </row>
    <row r="148" spans="1:6" ht="17.100000000000001" customHeight="1" x14ac:dyDescent="0.25">
      <c r="A148" s="77">
        <v>32</v>
      </c>
      <c r="B148" s="83" t="s">
        <v>27</v>
      </c>
      <c r="C148" s="155">
        <v>1280377</v>
      </c>
      <c r="D148" s="155">
        <f t="shared" ref="D148:E148" si="36">D149</f>
        <v>489001</v>
      </c>
      <c r="E148" s="155">
        <f t="shared" si="36"/>
        <v>0</v>
      </c>
      <c r="F148" s="155">
        <f t="shared" si="24"/>
        <v>791376</v>
      </c>
    </row>
    <row r="149" spans="1:6" ht="17.100000000000001" customHeight="1" x14ac:dyDescent="0.25">
      <c r="A149" s="79">
        <v>323</v>
      </c>
      <c r="B149" s="80" t="s">
        <v>144</v>
      </c>
      <c r="C149" s="160">
        <v>1280377</v>
      </c>
      <c r="D149" s="160">
        <f t="shared" ref="D149:E149" si="37">SUM(D150:D152)</f>
        <v>489001</v>
      </c>
      <c r="E149" s="160">
        <f t="shared" si="37"/>
        <v>0</v>
      </c>
      <c r="F149" s="160">
        <f t="shared" si="24"/>
        <v>791376</v>
      </c>
    </row>
    <row r="150" spans="1:6" ht="17.100000000000001" customHeight="1" x14ac:dyDescent="0.25">
      <c r="A150" s="88">
        <v>3233</v>
      </c>
      <c r="B150" s="82" t="s">
        <v>155</v>
      </c>
      <c r="C150" s="161">
        <v>0</v>
      </c>
      <c r="D150" s="161"/>
      <c r="E150" s="161"/>
      <c r="F150" s="161">
        <f t="shared" si="24"/>
        <v>0</v>
      </c>
    </row>
    <row r="151" spans="1:6" ht="17.100000000000001" customHeight="1" x14ac:dyDescent="0.25">
      <c r="A151" s="88">
        <v>3237</v>
      </c>
      <c r="B151" s="82" t="s">
        <v>145</v>
      </c>
      <c r="C151" s="161">
        <v>1280377</v>
      </c>
      <c r="D151" s="161">
        <v>489001</v>
      </c>
      <c r="E151" s="161"/>
      <c r="F151" s="161">
        <f t="shared" si="24"/>
        <v>791376</v>
      </c>
    </row>
    <row r="152" spans="1:6" ht="17.100000000000001" customHeight="1" x14ac:dyDescent="0.25">
      <c r="A152" s="88">
        <v>3239</v>
      </c>
      <c r="B152" s="82" t="s">
        <v>157</v>
      </c>
      <c r="C152" s="161">
        <v>0</v>
      </c>
      <c r="D152" s="161"/>
      <c r="E152" s="161"/>
      <c r="F152" s="161">
        <f t="shared" si="24"/>
        <v>0</v>
      </c>
    </row>
    <row r="153" spans="1:6" ht="17.100000000000001" customHeight="1" x14ac:dyDescent="0.25">
      <c r="A153" s="77">
        <v>45</v>
      </c>
      <c r="B153" s="83" t="s">
        <v>61</v>
      </c>
      <c r="C153" s="155">
        <v>9065880</v>
      </c>
      <c r="D153" s="155">
        <f t="shared" ref="D153:E154" si="38">D154</f>
        <v>0</v>
      </c>
      <c r="E153" s="155">
        <f t="shared" si="38"/>
        <v>5146010</v>
      </c>
      <c r="F153" s="155">
        <f t="shared" si="24"/>
        <v>14211890</v>
      </c>
    </row>
    <row r="154" spans="1:6" ht="17.100000000000001" customHeight="1" x14ac:dyDescent="0.25">
      <c r="A154" s="79">
        <v>451</v>
      </c>
      <c r="B154" s="80" t="s">
        <v>134</v>
      </c>
      <c r="C154" s="160">
        <v>9065880</v>
      </c>
      <c r="D154" s="160">
        <f t="shared" si="38"/>
        <v>0</v>
      </c>
      <c r="E154" s="160">
        <f>E155</f>
        <v>5146010</v>
      </c>
      <c r="F154" s="160">
        <f t="shared" si="24"/>
        <v>14211890</v>
      </c>
    </row>
    <row r="155" spans="1:6" ht="17.100000000000001" customHeight="1" x14ac:dyDescent="0.25">
      <c r="A155" s="88">
        <v>4511</v>
      </c>
      <c r="B155" s="82" t="s">
        <v>134</v>
      </c>
      <c r="C155" s="161">
        <v>9065880</v>
      </c>
      <c r="D155" s="161"/>
      <c r="E155" s="161">
        <v>5146010</v>
      </c>
      <c r="F155" s="161">
        <f t="shared" si="24"/>
        <v>14211890</v>
      </c>
    </row>
    <row r="156" spans="1:6" ht="17.100000000000001" customHeight="1" x14ac:dyDescent="0.25">
      <c r="A156" s="75">
        <v>5762</v>
      </c>
      <c r="B156" s="76" t="s">
        <v>86</v>
      </c>
      <c r="C156" s="151">
        <v>645079</v>
      </c>
      <c r="D156" s="151">
        <f>D157+D162</f>
        <v>426618</v>
      </c>
      <c r="E156" s="151">
        <f>E157+E162</f>
        <v>426618</v>
      </c>
      <c r="F156" s="151">
        <f t="shared" si="24"/>
        <v>645079</v>
      </c>
    </row>
    <row r="157" spans="1:6" ht="17.100000000000001" customHeight="1" x14ac:dyDescent="0.25">
      <c r="A157" s="77">
        <v>32</v>
      </c>
      <c r="B157" s="83" t="s">
        <v>27</v>
      </c>
      <c r="C157" s="155">
        <v>345079</v>
      </c>
      <c r="D157" s="155">
        <f>D158</f>
        <v>127548</v>
      </c>
      <c r="E157" s="155">
        <f>E158</f>
        <v>426618</v>
      </c>
      <c r="F157" s="155">
        <f t="shared" si="24"/>
        <v>644149</v>
      </c>
    </row>
    <row r="158" spans="1:6" ht="17.100000000000001" customHeight="1" x14ac:dyDescent="0.25">
      <c r="A158" s="79">
        <v>323</v>
      </c>
      <c r="B158" s="80" t="s">
        <v>144</v>
      </c>
      <c r="C158" s="160">
        <v>345079</v>
      </c>
      <c r="D158" s="160">
        <f t="shared" ref="D158:E158" si="39">SUM(D159:D161)</f>
        <v>127548</v>
      </c>
      <c r="E158" s="160">
        <f t="shared" si="39"/>
        <v>426618</v>
      </c>
      <c r="F158" s="160">
        <f t="shared" si="24"/>
        <v>644149</v>
      </c>
    </row>
    <row r="159" spans="1:6" ht="17.100000000000001" customHeight="1" x14ac:dyDescent="0.25">
      <c r="A159" s="88">
        <v>3233</v>
      </c>
      <c r="B159" s="82" t="s">
        <v>155</v>
      </c>
      <c r="C159" s="161">
        <v>0</v>
      </c>
      <c r="D159" s="161"/>
      <c r="E159" s="161"/>
      <c r="F159" s="161">
        <f t="shared" si="24"/>
        <v>0</v>
      </c>
    </row>
    <row r="160" spans="1:6" ht="17.100000000000001" customHeight="1" x14ac:dyDescent="0.25">
      <c r="A160" s="88">
        <v>3237</v>
      </c>
      <c r="B160" s="82" t="s">
        <v>145</v>
      </c>
      <c r="C160" s="161">
        <v>212356</v>
      </c>
      <c r="D160" s="161"/>
      <c r="E160" s="161">
        <v>426618</v>
      </c>
      <c r="F160" s="161">
        <f t="shared" si="24"/>
        <v>638974</v>
      </c>
    </row>
    <row r="161" spans="1:6" ht="17.100000000000001" customHeight="1" x14ac:dyDescent="0.25">
      <c r="A161" s="88">
        <v>3239</v>
      </c>
      <c r="B161" s="82" t="s">
        <v>157</v>
      </c>
      <c r="C161" s="161">
        <v>132723</v>
      </c>
      <c r="D161" s="161">
        <v>127548</v>
      </c>
      <c r="E161" s="161"/>
      <c r="F161" s="161">
        <f t="shared" si="24"/>
        <v>5175</v>
      </c>
    </row>
    <row r="162" spans="1:6" ht="17.100000000000001" customHeight="1" x14ac:dyDescent="0.25">
      <c r="A162" s="77">
        <v>45</v>
      </c>
      <c r="B162" s="83" t="s">
        <v>61</v>
      </c>
      <c r="C162" s="155">
        <v>300000</v>
      </c>
      <c r="D162" s="155">
        <f t="shared" ref="D162:E163" si="40">D163</f>
        <v>299070</v>
      </c>
      <c r="E162" s="155">
        <f t="shared" si="40"/>
        <v>0</v>
      </c>
      <c r="F162" s="155">
        <f t="shared" si="24"/>
        <v>930</v>
      </c>
    </row>
    <row r="163" spans="1:6" ht="17.100000000000001" customHeight="1" x14ac:dyDescent="0.25">
      <c r="A163" s="79">
        <v>451</v>
      </c>
      <c r="B163" s="80" t="s">
        <v>134</v>
      </c>
      <c r="C163" s="160">
        <v>300000</v>
      </c>
      <c r="D163" s="160">
        <f t="shared" si="40"/>
        <v>299070</v>
      </c>
      <c r="E163" s="160">
        <f t="shared" si="40"/>
        <v>0</v>
      </c>
      <c r="F163" s="160">
        <f t="shared" si="24"/>
        <v>930</v>
      </c>
    </row>
    <row r="164" spans="1:6" ht="17.100000000000001" customHeight="1" x14ac:dyDescent="0.25">
      <c r="A164" s="88">
        <v>4511</v>
      </c>
      <c r="B164" s="82" t="s">
        <v>134</v>
      </c>
      <c r="C164" s="161">
        <v>300000</v>
      </c>
      <c r="D164" s="161">
        <v>299070</v>
      </c>
      <c r="E164" s="161"/>
      <c r="F164" s="161">
        <f t="shared" si="24"/>
        <v>930</v>
      </c>
    </row>
    <row r="165" spans="1:6" ht="17.100000000000001" customHeight="1" x14ac:dyDescent="0.25">
      <c r="A165" s="75">
        <v>581</v>
      </c>
      <c r="B165" s="76" t="s">
        <v>56</v>
      </c>
      <c r="C165" s="179">
        <v>4401140</v>
      </c>
      <c r="D165" s="179">
        <f>D166+D171</f>
        <v>0</v>
      </c>
      <c r="E165" s="179">
        <f>E166+E171</f>
        <v>0</v>
      </c>
      <c r="F165" s="179">
        <f t="shared" si="24"/>
        <v>4401140</v>
      </c>
    </row>
    <row r="166" spans="1:6" ht="17.100000000000001" customHeight="1" x14ac:dyDescent="0.25">
      <c r="A166" s="77">
        <v>32</v>
      </c>
      <c r="B166" s="83" t="s">
        <v>27</v>
      </c>
      <c r="C166" s="180">
        <v>14835</v>
      </c>
      <c r="D166" s="180">
        <f>D167</f>
        <v>0</v>
      </c>
      <c r="E166" s="180">
        <f>E167</f>
        <v>0</v>
      </c>
      <c r="F166" s="180">
        <f t="shared" si="24"/>
        <v>14835</v>
      </c>
    </row>
    <row r="167" spans="1:6" ht="17.100000000000001" customHeight="1" x14ac:dyDescent="0.25">
      <c r="A167" s="79">
        <v>323</v>
      </c>
      <c r="B167" s="80" t="s">
        <v>144</v>
      </c>
      <c r="C167" s="181">
        <v>14835</v>
      </c>
      <c r="D167" s="181">
        <f>SUM(D168:D170)</f>
        <v>0</v>
      </c>
      <c r="E167" s="181">
        <f>SUM(E168:E170)</f>
        <v>0</v>
      </c>
      <c r="F167" s="181">
        <f t="shared" si="24"/>
        <v>14835</v>
      </c>
    </row>
    <row r="168" spans="1:6" ht="17.100000000000001" customHeight="1" x14ac:dyDescent="0.25">
      <c r="A168" s="88">
        <v>3233</v>
      </c>
      <c r="B168" s="82" t="s">
        <v>155</v>
      </c>
      <c r="C168" s="161">
        <v>2804</v>
      </c>
      <c r="D168" s="161"/>
      <c r="E168" s="161"/>
      <c r="F168" s="161">
        <f t="shared" si="24"/>
        <v>2804</v>
      </c>
    </row>
    <row r="169" spans="1:6" ht="17.100000000000001" customHeight="1" x14ac:dyDescent="0.25">
      <c r="A169" s="88">
        <v>3237</v>
      </c>
      <c r="B169" s="82" t="s">
        <v>145</v>
      </c>
      <c r="C169" s="161">
        <v>6287</v>
      </c>
      <c r="D169" s="161"/>
      <c r="E169" s="161"/>
      <c r="F169" s="161">
        <f t="shared" si="24"/>
        <v>6287</v>
      </c>
    </row>
    <row r="170" spans="1:6" ht="17.100000000000001" customHeight="1" x14ac:dyDescent="0.25">
      <c r="A170" s="88">
        <v>3239</v>
      </c>
      <c r="B170" s="82" t="s">
        <v>157</v>
      </c>
      <c r="C170" s="161">
        <v>5744</v>
      </c>
      <c r="D170" s="161"/>
      <c r="E170" s="161"/>
      <c r="F170" s="161">
        <f t="shared" si="24"/>
        <v>5744</v>
      </c>
    </row>
    <row r="171" spans="1:6" ht="17.100000000000001" customHeight="1" x14ac:dyDescent="0.25">
      <c r="A171" s="77">
        <v>45</v>
      </c>
      <c r="B171" s="83" t="s">
        <v>61</v>
      </c>
      <c r="C171" s="180">
        <v>4386305</v>
      </c>
      <c r="D171" s="180">
        <f t="shared" ref="D171:E172" si="41">D172</f>
        <v>0</v>
      </c>
      <c r="E171" s="180">
        <f t="shared" si="41"/>
        <v>0</v>
      </c>
      <c r="F171" s="180">
        <f t="shared" si="24"/>
        <v>4386305</v>
      </c>
    </row>
    <row r="172" spans="1:6" ht="17.100000000000001" customHeight="1" x14ac:dyDescent="0.25">
      <c r="A172" s="79">
        <v>451</v>
      </c>
      <c r="B172" s="80" t="s">
        <v>134</v>
      </c>
      <c r="C172" s="181">
        <v>4386305</v>
      </c>
      <c r="D172" s="181">
        <f t="shared" si="41"/>
        <v>0</v>
      </c>
      <c r="E172" s="181">
        <f t="shared" si="41"/>
        <v>0</v>
      </c>
      <c r="F172" s="181">
        <f t="shared" si="24"/>
        <v>4386305</v>
      </c>
    </row>
    <row r="173" spans="1:6" ht="17.100000000000001" customHeight="1" x14ac:dyDescent="0.25">
      <c r="A173" s="88">
        <v>4511</v>
      </c>
      <c r="B173" s="82" t="s">
        <v>134</v>
      </c>
      <c r="C173" s="161">
        <v>4386305</v>
      </c>
      <c r="D173" s="161"/>
      <c r="E173" s="161"/>
      <c r="F173" s="161">
        <f t="shared" si="24"/>
        <v>4386305</v>
      </c>
    </row>
    <row r="174" spans="1:6" ht="71.25" x14ac:dyDescent="0.25">
      <c r="A174" s="72" t="s">
        <v>79</v>
      </c>
      <c r="B174" s="73" t="s">
        <v>80</v>
      </c>
      <c r="C174" s="150">
        <v>3055469</v>
      </c>
      <c r="D174" s="150">
        <f>D175+D197</f>
        <v>0</v>
      </c>
      <c r="E174" s="150">
        <f>E175+E197</f>
        <v>0</v>
      </c>
      <c r="F174" s="150">
        <f t="shared" si="24"/>
        <v>3055469</v>
      </c>
    </row>
    <row r="175" spans="1:6" ht="17.100000000000001" customHeight="1" x14ac:dyDescent="0.25">
      <c r="A175" s="75">
        <v>12</v>
      </c>
      <c r="B175" s="76" t="s">
        <v>50</v>
      </c>
      <c r="C175" s="151">
        <v>461694</v>
      </c>
      <c r="D175" s="151">
        <f>D176+D183+D193</f>
        <v>0</v>
      </c>
      <c r="E175" s="151">
        <f>E176+E183+E193</f>
        <v>0</v>
      </c>
      <c r="F175" s="151">
        <f t="shared" si="24"/>
        <v>461694</v>
      </c>
    </row>
    <row r="176" spans="1:6" ht="17.100000000000001" customHeight="1" x14ac:dyDescent="0.25">
      <c r="A176" s="77">
        <v>31</v>
      </c>
      <c r="B176" s="83" t="s">
        <v>19</v>
      </c>
      <c r="C176" s="155">
        <v>18374</v>
      </c>
      <c r="D176" s="155">
        <f t="shared" ref="D176:E176" si="42">D177+D179+D181</f>
        <v>0</v>
      </c>
      <c r="E176" s="155">
        <f t="shared" si="42"/>
        <v>0</v>
      </c>
      <c r="F176" s="155">
        <f t="shared" si="24"/>
        <v>18374</v>
      </c>
    </row>
    <row r="177" spans="1:6" ht="17.100000000000001" customHeight="1" x14ac:dyDescent="0.25">
      <c r="A177" s="79">
        <v>311</v>
      </c>
      <c r="B177" s="80" t="s">
        <v>146</v>
      </c>
      <c r="C177" s="160">
        <v>15403</v>
      </c>
      <c r="D177" s="160">
        <f t="shared" ref="D177:E177" si="43">D178</f>
        <v>0</v>
      </c>
      <c r="E177" s="160">
        <f t="shared" si="43"/>
        <v>0</v>
      </c>
      <c r="F177" s="160">
        <f t="shared" si="24"/>
        <v>15403</v>
      </c>
    </row>
    <row r="178" spans="1:6" ht="17.100000000000001" customHeight="1" x14ac:dyDescent="0.25">
      <c r="A178" s="88">
        <v>3111</v>
      </c>
      <c r="B178" s="89" t="s">
        <v>147</v>
      </c>
      <c r="C178" s="159">
        <v>15403</v>
      </c>
      <c r="D178" s="159"/>
      <c r="E178" s="159"/>
      <c r="F178" s="159">
        <f t="shared" si="24"/>
        <v>15403</v>
      </c>
    </row>
    <row r="179" spans="1:6" ht="17.100000000000001" customHeight="1" x14ac:dyDescent="0.25">
      <c r="A179" s="79">
        <v>312</v>
      </c>
      <c r="B179" s="80" t="s">
        <v>162</v>
      </c>
      <c r="C179" s="160">
        <v>85</v>
      </c>
      <c r="D179" s="160">
        <f>D180</f>
        <v>0</v>
      </c>
      <c r="E179" s="160">
        <f>E180</f>
        <v>0</v>
      </c>
      <c r="F179" s="160">
        <f t="shared" si="24"/>
        <v>85</v>
      </c>
    </row>
    <row r="180" spans="1:6" ht="17.100000000000001" customHeight="1" x14ac:dyDescent="0.25">
      <c r="A180" s="88">
        <v>3121</v>
      </c>
      <c r="B180" s="89" t="s">
        <v>162</v>
      </c>
      <c r="C180" s="159">
        <v>85</v>
      </c>
      <c r="D180" s="159"/>
      <c r="E180" s="159"/>
      <c r="F180" s="159">
        <f t="shared" ref="F180:F245" si="44">C180-D180+E180</f>
        <v>85</v>
      </c>
    </row>
    <row r="181" spans="1:6" ht="17.100000000000001" customHeight="1" x14ac:dyDescent="0.25">
      <c r="A181" s="79">
        <v>313</v>
      </c>
      <c r="B181" s="80" t="s">
        <v>148</v>
      </c>
      <c r="C181" s="160">
        <v>2886</v>
      </c>
      <c r="D181" s="160">
        <f t="shared" ref="D181:E181" si="45">D182</f>
        <v>0</v>
      </c>
      <c r="E181" s="160">
        <f t="shared" si="45"/>
        <v>0</v>
      </c>
      <c r="F181" s="160">
        <f t="shared" si="44"/>
        <v>2886</v>
      </c>
    </row>
    <row r="182" spans="1:6" ht="17.100000000000001" customHeight="1" x14ac:dyDescent="0.25">
      <c r="A182" s="88">
        <v>3132</v>
      </c>
      <c r="B182" s="89" t="s">
        <v>149</v>
      </c>
      <c r="C182" s="159">
        <v>2886</v>
      </c>
      <c r="D182" s="159"/>
      <c r="E182" s="159"/>
      <c r="F182" s="159">
        <f t="shared" si="44"/>
        <v>2886</v>
      </c>
    </row>
    <row r="183" spans="1:6" ht="17.100000000000001" customHeight="1" x14ac:dyDescent="0.25">
      <c r="A183" s="77">
        <v>32</v>
      </c>
      <c r="B183" s="83" t="s">
        <v>27</v>
      </c>
      <c r="C183" s="155">
        <v>158632</v>
      </c>
      <c r="D183" s="155">
        <f>D184+D187+D189</f>
        <v>0</v>
      </c>
      <c r="E183" s="155">
        <f>E184+E187+E189</f>
        <v>0</v>
      </c>
      <c r="F183" s="155">
        <f t="shared" si="44"/>
        <v>158632</v>
      </c>
    </row>
    <row r="184" spans="1:6" ht="17.100000000000001" customHeight="1" x14ac:dyDescent="0.25">
      <c r="A184" s="79">
        <v>321</v>
      </c>
      <c r="B184" s="80" t="s">
        <v>150</v>
      </c>
      <c r="C184" s="160">
        <v>27762</v>
      </c>
      <c r="D184" s="160">
        <f>SUM(D185:D186)</f>
        <v>0</v>
      </c>
      <c r="E184" s="160">
        <f>SUM(E185:E186)</f>
        <v>0</v>
      </c>
      <c r="F184" s="160">
        <f t="shared" si="44"/>
        <v>27762</v>
      </c>
    </row>
    <row r="185" spans="1:6" ht="17.100000000000001" customHeight="1" x14ac:dyDescent="0.25">
      <c r="A185" s="88">
        <v>3211</v>
      </c>
      <c r="B185" s="89" t="s">
        <v>163</v>
      </c>
      <c r="C185" s="159">
        <v>25512</v>
      </c>
      <c r="D185" s="159"/>
      <c r="E185" s="159"/>
      <c r="F185" s="159">
        <f t="shared" si="44"/>
        <v>25512</v>
      </c>
    </row>
    <row r="186" spans="1:6" ht="17.100000000000001" customHeight="1" x14ac:dyDescent="0.25">
      <c r="A186" s="88">
        <v>3213</v>
      </c>
      <c r="B186" s="89" t="s">
        <v>152</v>
      </c>
      <c r="C186" s="159">
        <v>2250</v>
      </c>
      <c r="D186" s="159"/>
      <c r="E186" s="159"/>
      <c r="F186" s="159">
        <f t="shared" si="44"/>
        <v>2250</v>
      </c>
    </row>
    <row r="187" spans="1:6" ht="17.100000000000001" customHeight="1" x14ac:dyDescent="0.25">
      <c r="A187" s="79">
        <v>322</v>
      </c>
      <c r="B187" s="80" t="s">
        <v>153</v>
      </c>
      <c r="C187" s="160">
        <v>6487</v>
      </c>
      <c r="D187" s="160">
        <f>D188</f>
        <v>0</v>
      </c>
      <c r="E187" s="160">
        <f>E188</f>
        <v>0</v>
      </c>
      <c r="F187" s="160">
        <f t="shared" si="44"/>
        <v>6487</v>
      </c>
    </row>
    <row r="188" spans="1:6" ht="17.100000000000001" customHeight="1" x14ac:dyDescent="0.25">
      <c r="A188" s="88">
        <v>3222</v>
      </c>
      <c r="B188" s="89" t="s">
        <v>164</v>
      </c>
      <c r="C188" s="159">
        <v>6487</v>
      </c>
      <c r="D188" s="159"/>
      <c r="E188" s="159"/>
      <c r="F188" s="159">
        <f t="shared" si="44"/>
        <v>6487</v>
      </c>
    </row>
    <row r="189" spans="1:6" ht="17.100000000000001" customHeight="1" x14ac:dyDescent="0.25">
      <c r="A189" s="79">
        <v>323</v>
      </c>
      <c r="B189" s="80" t="s">
        <v>144</v>
      </c>
      <c r="C189" s="160">
        <v>124383</v>
      </c>
      <c r="D189" s="160">
        <f>SUM(D190:D192)</f>
        <v>0</v>
      </c>
      <c r="E189" s="160">
        <f>SUM(E190:E192)</f>
        <v>0</v>
      </c>
      <c r="F189" s="160">
        <f t="shared" si="44"/>
        <v>124383</v>
      </c>
    </row>
    <row r="190" spans="1:6" ht="17.100000000000001" customHeight="1" x14ac:dyDescent="0.25">
      <c r="A190" s="88">
        <v>3233</v>
      </c>
      <c r="B190" s="89" t="s">
        <v>155</v>
      </c>
      <c r="C190" s="159">
        <v>30600</v>
      </c>
      <c r="D190" s="159"/>
      <c r="E190" s="159"/>
      <c r="F190" s="159">
        <f t="shared" si="44"/>
        <v>30600</v>
      </c>
    </row>
    <row r="191" spans="1:6" ht="17.100000000000001" customHeight="1" x14ac:dyDescent="0.25">
      <c r="A191" s="88">
        <v>3237</v>
      </c>
      <c r="B191" s="89" t="s">
        <v>145</v>
      </c>
      <c r="C191" s="159">
        <v>79500</v>
      </c>
      <c r="D191" s="159"/>
      <c r="E191" s="159"/>
      <c r="F191" s="159">
        <f t="shared" si="44"/>
        <v>79500</v>
      </c>
    </row>
    <row r="192" spans="1:6" ht="17.100000000000001" customHeight="1" x14ac:dyDescent="0.25">
      <c r="A192" s="88">
        <v>3239</v>
      </c>
      <c r="B192" s="89" t="s">
        <v>157</v>
      </c>
      <c r="C192" s="159">
        <v>14283</v>
      </c>
      <c r="D192" s="159"/>
      <c r="E192" s="159"/>
      <c r="F192" s="159">
        <f t="shared" si="44"/>
        <v>14283</v>
      </c>
    </row>
    <row r="193" spans="1:6" ht="17.100000000000001" customHeight="1" x14ac:dyDescent="0.25">
      <c r="A193" s="77">
        <v>42</v>
      </c>
      <c r="B193" s="83" t="s">
        <v>59</v>
      </c>
      <c r="C193" s="155">
        <v>284688</v>
      </c>
      <c r="D193" s="155">
        <f t="shared" ref="D193:E193" si="46">D194</f>
        <v>0</v>
      </c>
      <c r="E193" s="155">
        <f t="shared" si="46"/>
        <v>0</v>
      </c>
      <c r="F193" s="155">
        <f t="shared" si="44"/>
        <v>284688</v>
      </c>
    </row>
    <row r="194" spans="1:6" ht="17.100000000000001" customHeight="1" x14ac:dyDescent="0.25">
      <c r="A194" s="79">
        <v>422</v>
      </c>
      <c r="B194" s="80" t="s">
        <v>124</v>
      </c>
      <c r="C194" s="160">
        <v>284688</v>
      </c>
      <c r="D194" s="160">
        <f t="shared" ref="D194:E194" si="47">SUM(D195:D196)</f>
        <v>0</v>
      </c>
      <c r="E194" s="160">
        <f t="shared" si="47"/>
        <v>0</v>
      </c>
      <c r="F194" s="160">
        <f t="shared" si="44"/>
        <v>284688</v>
      </c>
    </row>
    <row r="195" spans="1:6" ht="17.100000000000001" customHeight="1" x14ac:dyDescent="0.25">
      <c r="A195" s="88">
        <v>4221</v>
      </c>
      <c r="B195" s="89" t="s">
        <v>125</v>
      </c>
      <c r="C195" s="159">
        <v>1092</v>
      </c>
      <c r="D195" s="159"/>
      <c r="E195" s="159"/>
      <c r="F195" s="159">
        <f t="shared" si="44"/>
        <v>1092</v>
      </c>
    </row>
    <row r="196" spans="1:6" ht="17.100000000000001" customHeight="1" x14ac:dyDescent="0.25">
      <c r="A196" s="88">
        <v>4224</v>
      </c>
      <c r="B196" s="89" t="s">
        <v>128</v>
      </c>
      <c r="C196" s="159">
        <v>283596</v>
      </c>
      <c r="D196" s="159"/>
      <c r="E196" s="159"/>
      <c r="F196" s="159">
        <f t="shared" si="44"/>
        <v>283596</v>
      </c>
    </row>
    <row r="197" spans="1:6" ht="17.100000000000001" customHeight="1" x14ac:dyDescent="0.25">
      <c r="A197" s="75">
        <v>561</v>
      </c>
      <c r="B197" s="76" t="s">
        <v>52</v>
      </c>
      <c r="C197" s="151">
        <v>2593775</v>
      </c>
      <c r="D197" s="151">
        <f>D198+D205+D216</f>
        <v>0</v>
      </c>
      <c r="E197" s="151">
        <f>E198+E205+E216</f>
        <v>0</v>
      </c>
      <c r="F197" s="151">
        <f t="shared" si="44"/>
        <v>2593775</v>
      </c>
    </row>
    <row r="198" spans="1:6" ht="17.100000000000001" customHeight="1" x14ac:dyDescent="0.25">
      <c r="A198" s="77">
        <v>31</v>
      </c>
      <c r="B198" s="83" t="s">
        <v>19</v>
      </c>
      <c r="C198" s="155">
        <v>72625</v>
      </c>
      <c r="D198" s="155">
        <f t="shared" ref="D198:E198" si="48">D199+D201+D203</f>
        <v>0</v>
      </c>
      <c r="E198" s="155">
        <f t="shared" si="48"/>
        <v>0</v>
      </c>
      <c r="F198" s="155">
        <f t="shared" si="44"/>
        <v>72625</v>
      </c>
    </row>
    <row r="199" spans="1:6" ht="17.100000000000001" customHeight="1" x14ac:dyDescent="0.25">
      <c r="A199" s="79">
        <v>311</v>
      </c>
      <c r="B199" s="80" t="s">
        <v>146</v>
      </c>
      <c r="C199" s="160">
        <v>60766</v>
      </c>
      <c r="D199" s="160">
        <f t="shared" ref="D199:E199" si="49">D200</f>
        <v>0</v>
      </c>
      <c r="E199" s="160">
        <f t="shared" si="49"/>
        <v>0</v>
      </c>
      <c r="F199" s="160">
        <f t="shared" si="44"/>
        <v>60766</v>
      </c>
    </row>
    <row r="200" spans="1:6" ht="17.100000000000001" customHeight="1" x14ac:dyDescent="0.25">
      <c r="A200" s="88">
        <v>3111</v>
      </c>
      <c r="B200" s="89" t="s">
        <v>147</v>
      </c>
      <c r="C200" s="159">
        <v>60766</v>
      </c>
      <c r="D200" s="159"/>
      <c r="E200" s="159"/>
      <c r="F200" s="159">
        <f t="shared" si="44"/>
        <v>60766</v>
      </c>
    </row>
    <row r="201" spans="1:6" ht="17.100000000000001" customHeight="1" x14ac:dyDescent="0.25">
      <c r="A201" s="79">
        <v>312</v>
      </c>
      <c r="B201" s="80" t="s">
        <v>162</v>
      </c>
      <c r="C201" s="160">
        <v>479</v>
      </c>
      <c r="D201" s="160">
        <f t="shared" ref="D201:E201" si="50">D202</f>
        <v>0</v>
      </c>
      <c r="E201" s="160">
        <f t="shared" si="50"/>
        <v>0</v>
      </c>
      <c r="F201" s="160">
        <f t="shared" si="44"/>
        <v>479</v>
      </c>
    </row>
    <row r="202" spans="1:6" ht="17.100000000000001" customHeight="1" x14ac:dyDescent="0.25">
      <c r="A202" s="88">
        <v>3121</v>
      </c>
      <c r="B202" s="89" t="s">
        <v>162</v>
      </c>
      <c r="C202" s="159">
        <v>479</v>
      </c>
      <c r="D202" s="159"/>
      <c r="E202" s="159"/>
      <c r="F202" s="159">
        <f t="shared" si="44"/>
        <v>479</v>
      </c>
    </row>
    <row r="203" spans="1:6" ht="17.100000000000001" customHeight="1" x14ac:dyDescent="0.25">
      <c r="A203" s="79">
        <v>313</v>
      </c>
      <c r="B203" s="80" t="s">
        <v>148</v>
      </c>
      <c r="C203" s="160">
        <v>11380</v>
      </c>
      <c r="D203" s="160">
        <f>D204</f>
        <v>0</v>
      </c>
      <c r="E203" s="160">
        <f>E204</f>
        <v>0</v>
      </c>
      <c r="F203" s="160">
        <f t="shared" si="44"/>
        <v>11380</v>
      </c>
    </row>
    <row r="204" spans="1:6" ht="17.100000000000001" customHeight="1" x14ac:dyDescent="0.25">
      <c r="A204" s="88">
        <v>3132</v>
      </c>
      <c r="B204" s="89" t="s">
        <v>149</v>
      </c>
      <c r="C204" s="159">
        <v>11380</v>
      </c>
      <c r="D204" s="159"/>
      <c r="E204" s="159"/>
      <c r="F204" s="159">
        <f t="shared" si="44"/>
        <v>11380</v>
      </c>
    </row>
    <row r="205" spans="1:6" ht="17.100000000000001" customHeight="1" x14ac:dyDescent="0.25">
      <c r="A205" s="77">
        <v>32</v>
      </c>
      <c r="B205" s="83" t="s">
        <v>27</v>
      </c>
      <c r="C205" s="155">
        <v>907927</v>
      </c>
      <c r="D205" s="155">
        <f>D206+D209+D211</f>
        <v>0</v>
      </c>
      <c r="E205" s="155">
        <f>E206+E209+E211</f>
        <v>0</v>
      </c>
      <c r="F205" s="155">
        <f t="shared" si="44"/>
        <v>907927</v>
      </c>
    </row>
    <row r="206" spans="1:6" ht="17.100000000000001" customHeight="1" x14ac:dyDescent="0.25">
      <c r="A206" s="79">
        <v>321</v>
      </c>
      <c r="B206" s="80" t="s">
        <v>150</v>
      </c>
      <c r="C206" s="160">
        <v>157316</v>
      </c>
      <c r="D206" s="160">
        <f>SUM(D207:D208)</f>
        <v>0</v>
      </c>
      <c r="E206" s="160">
        <f>SUM(E207:E208)</f>
        <v>0</v>
      </c>
      <c r="F206" s="160">
        <f t="shared" si="44"/>
        <v>157316</v>
      </c>
    </row>
    <row r="207" spans="1:6" ht="17.100000000000001" customHeight="1" x14ac:dyDescent="0.25">
      <c r="A207" s="88">
        <v>3211</v>
      </c>
      <c r="B207" s="82" t="s">
        <v>163</v>
      </c>
      <c r="C207" s="161">
        <v>144566</v>
      </c>
      <c r="D207" s="161"/>
      <c r="E207" s="161"/>
      <c r="F207" s="161">
        <f t="shared" si="44"/>
        <v>144566</v>
      </c>
    </row>
    <row r="208" spans="1:6" ht="17.100000000000001" customHeight="1" x14ac:dyDescent="0.25">
      <c r="A208" s="88">
        <v>3213</v>
      </c>
      <c r="B208" s="82" t="s">
        <v>152</v>
      </c>
      <c r="C208" s="161">
        <v>12750</v>
      </c>
      <c r="D208" s="161"/>
      <c r="E208" s="161"/>
      <c r="F208" s="161">
        <f t="shared" si="44"/>
        <v>12750</v>
      </c>
    </row>
    <row r="209" spans="1:6" ht="17.100000000000001" customHeight="1" x14ac:dyDescent="0.25">
      <c r="A209" s="79">
        <v>322</v>
      </c>
      <c r="B209" s="80" t="s">
        <v>153</v>
      </c>
      <c r="C209" s="160">
        <v>43811</v>
      </c>
      <c r="D209" s="160">
        <f t="shared" ref="D209:E209" si="51">SUM(D210)</f>
        <v>0</v>
      </c>
      <c r="E209" s="160">
        <f t="shared" si="51"/>
        <v>0</v>
      </c>
      <c r="F209" s="160">
        <f t="shared" si="44"/>
        <v>43811</v>
      </c>
    </row>
    <row r="210" spans="1:6" ht="17.100000000000001" customHeight="1" x14ac:dyDescent="0.25">
      <c r="A210" s="88">
        <v>3222</v>
      </c>
      <c r="B210" s="82" t="s">
        <v>164</v>
      </c>
      <c r="C210" s="161">
        <v>43811</v>
      </c>
      <c r="D210" s="161"/>
      <c r="E210" s="161"/>
      <c r="F210" s="161">
        <f t="shared" si="44"/>
        <v>43811</v>
      </c>
    </row>
    <row r="211" spans="1:6" ht="17.100000000000001" customHeight="1" x14ac:dyDescent="0.25">
      <c r="A211" s="79">
        <v>323</v>
      </c>
      <c r="B211" s="80" t="s">
        <v>144</v>
      </c>
      <c r="C211" s="160">
        <v>706800</v>
      </c>
      <c r="D211" s="160">
        <f t="shared" ref="D211:E211" si="52">SUM(D212:D215)</f>
        <v>0</v>
      </c>
      <c r="E211" s="160">
        <f t="shared" si="52"/>
        <v>0</v>
      </c>
      <c r="F211" s="160">
        <f t="shared" si="44"/>
        <v>706800</v>
      </c>
    </row>
    <row r="212" spans="1:6" ht="17.100000000000001" customHeight="1" x14ac:dyDescent="0.25">
      <c r="A212" s="88">
        <v>3233</v>
      </c>
      <c r="B212" s="82" t="s">
        <v>155</v>
      </c>
      <c r="C212" s="161">
        <v>173400</v>
      </c>
      <c r="D212" s="161"/>
      <c r="E212" s="161"/>
      <c r="F212" s="161">
        <f t="shared" si="44"/>
        <v>173400</v>
      </c>
    </row>
    <row r="213" spans="1:6" ht="17.100000000000001" customHeight="1" x14ac:dyDescent="0.25">
      <c r="A213" s="88">
        <v>3235</v>
      </c>
      <c r="B213" s="82" t="s">
        <v>165</v>
      </c>
      <c r="C213" s="161">
        <v>0</v>
      </c>
      <c r="D213" s="161"/>
      <c r="E213" s="161"/>
      <c r="F213" s="161">
        <f t="shared" si="44"/>
        <v>0</v>
      </c>
    </row>
    <row r="214" spans="1:6" ht="17.100000000000001" customHeight="1" x14ac:dyDescent="0.25">
      <c r="A214" s="88">
        <v>3237</v>
      </c>
      <c r="B214" s="82" t="s">
        <v>145</v>
      </c>
      <c r="C214" s="161">
        <v>450500</v>
      </c>
      <c r="D214" s="161"/>
      <c r="E214" s="161"/>
      <c r="F214" s="161">
        <f t="shared" si="44"/>
        <v>450500</v>
      </c>
    </row>
    <row r="215" spans="1:6" ht="17.100000000000001" customHeight="1" x14ac:dyDescent="0.25">
      <c r="A215" s="88">
        <v>3239</v>
      </c>
      <c r="B215" s="82" t="s">
        <v>157</v>
      </c>
      <c r="C215" s="161">
        <v>82900</v>
      </c>
      <c r="D215" s="161"/>
      <c r="E215" s="161"/>
      <c r="F215" s="161">
        <f t="shared" si="44"/>
        <v>82900</v>
      </c>
    </row>
    <row r="216" spans="1:6" ht="17.100000000000001" customHeight="1" x14ac:dyDescent="0.25">
      <c r="A216" s="77">
        <v>42</v>
      </c>
      <c r="B216" s="83" t="s">
        <v>59</v>
      </c>
      <c r="C216" s="155">
        <v>1613223</v>
      </c>
      <c r="D216" s="155">
        <f t="shared" ref="D216:E216" si="53">D217</f>
        <v>0</v>
      </c>
      <c r="E216" s="155">
        <f t="shared" si="53"/>
        <v>0</v>
      </c>
      <c r="F216" s="155">
        <f t="shared" si="44"/>
        <v>1613223</v>
      </c>
    </row>
    <row r="217" spans="1:6" ht="17.100000000000001" customHeight="1" x14ac:dyDescent="0.25">
      <c r="A217" s="79">
        <v>422</v>
      </c>
      <c r="B217" s="80" t="s">
        <v>124</v>
      </c>
      <c r="C217" s="160">
        <v>1613223</v>
      </c>
      <c r="D217" s="160">
        <f t="shared" ref="D217:E217" si="54">SUM(D218:D219)</f>
        <v>0</v>
      </c>
      <c r="E217" s="160">
        <f t="shared" si="54"/>
        <v>0</v>
      </c>
      <c r="F217" s="160">
        <f t="shared" si="44"/>
        <v>1613223</v>
      </c>
    </row>
    <row r="218" spans="1:6" ht="17.100000000000001" customHeight="1" x14ac:dyDescent="0.25">
      <c r="A218" s="88">
        <v>4221</v>
      </c>
      <c r="B218" s="82" t="s">
        <v>125</v>
      </c>
      <c r="C218" s="161">
        <v>6183</v>
      </c>
      <c r="D218" s="161"/>
      <c r="E218" s="161"/>
      <c r="F218" s="161">
        <f t="shared" si="44"/>
        <v>6183</v>
      </c>
    </row>
    <row r="219" spans="1:6" ht="17.100000000000001" customHeight="1" x14ac:dyDescent="0.25">
      <c r="A219" s="88">
        <v>4224</v>
      </c>
      <c r="B219" s="82" t="s">
        <v>128</v>
      </c>
      <c r="C219" s="161">
        <v>1607040</v>
      </c>
      <c r="D219" s="161"/>
      <c r="E219" s="161"/>
      <c r="F219" s="161">
        <f t="shared" si="44"/>
        <v>1607040</v>
      </c>
    </row>
    <row r="220" spans="1:6" ht="28.5" x14ac:dyDescent="0.25">
      <c r="A220" s="70">
        <v>3605</v>
      </c>
      <c r="B220" s="71" t="s">
        <v>100</v>
      </c>
      <c r="C220" s="149">
        <v>227276956</v>
      </c>
      <c r="D220" s="149">
        <f>D221+D438+D458</f>
        <v>0</v>
      </c>
      <c r="E220" s="149">
        <f>E221+E438+E458</f>
        <v>15511041</v>
      </c>
      <c r="F220" s="149">
        <f t="shared" si="44"/>
        <v>242787997</v>
      </c>
    </row>
    <row r="221" spans="1:6" ht="30" customHeight="1" x14ac:dyDescent="0.25">
      <c r="A221" s="72" t="s">
        <v>81</v>
      </c>
      <c r="B221" s="73" t="s">
        <v>166</v>
      </c>
      <c r="C221" s="150">
        <v>227140408</v>
      </c>
      <c r="D221" s="150">
        <f>D222+D231+D291+D359+D388+D434</f>
        <v>0</v>
      </c>
      <c r="E221" s="150">
        <f>E222+E231+E291+E359+E388+E434</f>
        <v>15511041</v>
      </c>
      <c r="F221" s="150">
        <f>C221-D221+E221</f>
        <v>242651449</v>
      </c>
    </row>
    <row r="222" spans="1:6" ht="17.100000000000001" customHeight="1" x14ac:dyDescent="0.25">
      <c r="A222" s="75">
        <v>11</v>
      </c>
      <c r="B222" s="76" t="s">
        <v>16</v>
      </c>
      <c r="C222" s="151">
        <f>C223+C228</f>
        <v>877809</v>
      </c>
      <c r="D222" s="151">
        <f>D223+D228</f>
        <v>0</v>
      </c>
      <c r="E222" s="151">
        <f>E223+E228</f>
        <v>15511041</v>
      </c>
      <c r="F222" s="151">
        <f>F223+F228</f>
        <v>16388850</v>
      </c>
    </row>
    <row r="223" spans="1:6" ht="17.100000000000001" customHeight="1" x14ac:dyDescent="0.25">
      <c r="A223" s="77">
        <v>31</v>
      </c>
      <c r="B223" s="83" t="s">
        <v>19</v>
      </c>
      <c r="C223" s="155">
        <f>C224+C226</f>
        <v>0</v>
      </c>
      <c r="D223" s="155">
        <f t="shared" ref="D223:F223" si="55">D224+D226</f>
        <v>0</v>
      </c>
      <c r="E223" s="155">
        <f t="shared" si="55"/>
        <v>54243</v>
      </c>
      <c r="F223" s="155">
        <f t="shared" si="55"/>
        <v>54243</v>
      </c>
    </row>
    <row r="224" spans="1:6" ht="17.100000000000001" customHeight="1" x14ac:dyDescent="0.25">
      <c r="A224" s="79">
        <v>311</v>
      </c>
      <c r="B224" s="80" t="s">
        <v>146</v>
      </c>
      <c r="C224" s="160">
        <f>C225</f>
        <v>0</v>
      </c>
      <c r="D224" s="160">
        <f t="shared" ref="D224:E226" si="56">D225</f>
        <v>0</v>
      </c>
      <c r="E224" s="160">
        <f t="shared" si="56"/>
        <v>46560</v>
      </c>
      <c r="F224" s="160">
        <f t="shared" ref="F224:F225" si="57">C224-D224+E224</f>
        <v>46560</v>
      </c>
    </row>
    <row r="225" spans="1:6" ht="17.100000000000001" customHeight="1" x14ac:dyDescent="0.25">
      <c r="A225" s="88">
        <v>3111</v>
      </c>
      <c r="B225" s="89" t="s">
        <v>147</v>
      </c>
      <c r="C225" s="159"/>
      <c r="D225" s="159"/>
      <c r="E225" s="159">
        <v>46560</v>
      </c>
      <c r="F225" s="159">
        <f t="shared" si="57"/>
        <v>46560</v>
      </c>
    </row>
    <row r="226" spans="1:6" ht="17.100000000000001" customHeight="1" x14ac:dyDescent="0.25">
      <c r="A226" s="79">
        <v>313</v>
      </c>
      <c r="B226" s="80" t="s">
        <v>148</v>
      </c>
      <c r="C226" s="160">
        <f>C227</f>
        <v>0</v>
      </c>
      <c r="D226" s="160">
        <f t="shared" si="56"/>
        <v>0</v>
      </c>
      <c r="E226" s="160">
        <f t="shared" si="56"/>
        <v>7683</v>
      </c>
      <c r="F226" s="160">
        <f t="shared" ref="F226" si="58">C226-D226+E226</f>
        <v>7683</v>
      </c>
    </row>
    <row r="227" spans="1:6" ht="17.100000000000001" customHeight="1" x14ac:dyDescent="0.25">
      <c r="A227" s="88">
        <v>3132</v>
      </c>
      <c r="B227" s="89" t="s">
        <v>149</v>
      </c>
      <c r="C227" s="159"/>
      <c r="D227" s="159"/>
      <c r="E227" s="159">
        <v>7683</v>
      </c>
      <c r="F227" s="159">
        <f>C227-D227+E227</f>
        <v>7683</v>
      </c>
    </row>
    <row r="228" spans="1:6" ht="17.100000000000001" customHeight="1" x14ac:dyDescent="0.25">
      <c r="A228" s="77">
        <v>32</v>
      </c>
      <c r="B228" s="83" t="s">
        <v>27</v>
      </c>
      <c r="C228" s="155">
        <v>877809</v>
      </c>
      <c r="D228" s="155">
        <f t="shared" ref="D228:E229" si="59">D229</f>
        <v>0</v>
      </c>
      <c r="E228" s="155">
        <f t="shared" si="59"/>
        <v>15456798</v>
      </c>
      <c r="F228" s="155">
        <f t="shared" si="44"/>
        <v>16334607</v>
      </c>
    </row>
    <row r="229" spans="1:6" ht="17.100000000000001" customHeight="1" x14ac:dyDescent="0.25">
      <c r="A229" s="79">
        <v>322</v>
      </c>
      <c r="B229" s="80" t="s">
        <v>153</v>
      </c>
      <c r="C229" s="160">
        <v>877809</v>
      </c>
      <c r="D229" s="160">
        <f t="shared" si="59"/>
        <v>0</v>
      </c>
      <c r="E229" s="160">
        <f t="shared" si="59"/>
        <v>15456798</v>
      </c>
      <c r="F229" s="160">
        <f t="shared" si="44"/>
        <v>16334607</v>
      </c>
    </row>
    <row r="230" spans="1:6" ht="17.100000000000001" customHeight="1" x14ac:dyDescent="0.25">
      <c r="A230" s="88">
        <v>3222</v>
      </c>
      <c r="B230" s="82" t="s">
        <v>164</v>
      </c>
      <c r="C230" s="161">
        <v>877809</v>
      </c>
      <c r="D230" s="161"/>
      <c r="E230" s="182">
        <f>5634313+1863694+7958791</f>
        <v>15456798</v>
      </c>
      <c r="F230" s="161">
        <f t="shared" si="44"/>
        <v>16334607</v>
      </c>
    </row>
    <row r="231" spans="1:6" ht="17.100000000000001" customHeight="1" x14ac:dyDescent="0.25">
      <c r="A231" s="75">
        <v>31</v>
      </c>
      <c r="B231" s="76" t="s">
        <v>31</v>
      </c>
      <c r="C231" s="151">
        <v>409020</v>
      </c>
      <c r="D231" s="151">
        <f>D232+D264+D269+D286</f>
        <v>0</v>
      </c>
      <c r="E231" s="151">
        <f>E232+E264+E269+E286</f>
        <v>0</v>
      </c>
      <c r="F231" s="151">
        <f t="shared" si="44"/>
        <v>409020</v>
      </c>
    </row>
    <row r="232" spans="1:6" ht="17.100000000000001" customHeight="1" x14ac:dyDescent="0.25">
      <c r="A232" s="77">
        <v>32</v>
      </c>
      <c r="B232" s="83" t="s">
        <v>27</v>
      </c>
      <c r="C232" s="155">
        <v>408489</v>
      </c>
      <c r="D232" s="155">
        <f t="shared" ref="D232:E232" si="60">D233+D238+D244+D254+D256</f>
        <v>0</v>
      </c>
      <c r="E232" s="155">
        <f t="shared" si="60"/>
        <v>0</v>
      </c>
      <c r="F232" s="155">
        <f t="shared" si="44"/>
        <v>408489</v>
      </c>
    </row>
    <row r="233" spans="1:6" ht="17.100000000000001" customHeight="1" x14ac:dyDescent="0.25">
      <c r="A233" s="79">
        <v>321</v>
      </c>
      <c r="B233" s="80" t="s">
        <v>150</v>
      </c>
      <c r="C233" s="160">
        <v>131282</v>
      </c>
      <c r="D233" s="160">
        <f t="shared" ref="D233" si="61">SUM(D234:D237)</f>
        <v>0</v>
      </c>
      <c r="E233" s="160">
        <f t="shared" ref="E233" si="62">SUM(E234:E237)</f>
        <v>0</v>
      </c>
      <c r="F233" s="160">
        <f t="shared" si="44"/>
        <v>131282</v>
      </c>
    </row>
    <row r="234" spans="1:6" ht="17.100000000000001" customHeight="1" x14ac:dyDescent="0.25">
      <c r="A234" s="88">
        <v>3211</v>
      </c>
      <c r="B234" s="82" t="s">
        <v>163</v>
      </c>
      <c r="C234" s="161">
        <v>101817</v>
      </c>
      <c r="D234" s="161"/>
      <c r="E234" s="161"/>
      <c r="F234" s="161">
        <f t="shared" si="44"/>
        <v>101817</v>
      </c>
    </row>
    <row r="235" spans="1:6" ht="17.100000000000001" customHeight="1" x14ac:dyDescent="0.25">
      <c r="A235" s="88">
        <v>3212</v>
      </c>
      <c r="B235" s="82" t="s">
        <v>151</v>
      </c>
      <c r="C235" s="161">
        <v>133</v>
      </c>
      <c r="D235" s="161"/>
      <c r="E235" s="161"/>
      <c r="F235" s="161">
        <f t="shared" si="44"/>
        <v>133</v>
      </c>
    </row>
    <row r="236" spans="1:6" ht="17.100000000000001" customHeight="1" x14ac:dyDescent="0.25">
      <c r="A236" s="88">
        <v>3213</v>
      </c>
      <c r="B236" s="82" t="s">
        <v>152</v>
      </c>
      <c r="C236" s="161">
        <v>29199</v>
      </c>
      <c r="D236" s="161"/>
      <c r="E236" s="161"/>
      <c r="F236" s="161">
        <f t="shared" si="44"/>
        <v>29199</v>
      </c>
    </row>
    <row r="237" spans="1:6" ht="17.100000000000001" customHeight="1" x14ac:dyDescent="0.25">
      <c r="A237" s="88">
        <v>3214</v>
      </c>
      <c r="B237" s="82" t="s">
        <v>167</v>
      </c>
      <c r="C237" s="161">
        <v>133</v>
      </c>
      <c r="D237" s="161"/>
      <c r="E237" s="161"/>
      <c r="F237" s="161">
        <f t="shared" si="44"/>
        <v>133</v>
      </c>
    </row>
    <row r="238" spans="1:6" ht="17.100000000000001" customHeight="1" x14ac:dyDescent="0.25">
      <c r="A238" s="79">
        <v>322</v>
      </c>
      <c r="B238" s="80" t="s">
        <v>153</v>
      </c>
      <c r="C238" s="160">
        <v>33756</v>
      </c>
      <c r="D238" s="160">
        <f t="shared" ref="D238:E238" si="63">SUM(D239:D243)</f>
        <v>0</v>
      </c>
      <c r="E238" s="160">
        <f t="shared" si="63"/>
        <v>0</v>
      </c>
      <c r="F238" s="160">
        <f t="shared" si="44"/>
        <v>33756</v>
      </c>
    </row>
    <row r="239" spans="1:6" ht="17.100000000000001" customHeight="1" x14ac:dyDescent="0.25">
      <c r="A239" s="88">
        <v>3221</v>
      </c>
      <c r="B239" s="82" t="s">
        <v>154</v>
      </c>
      <c r="C239" s="161">
        <v>11545</v>
      </c>
      <c r="D239" s="161"/>
      <c r="E239" s="161"/>
      <c r="F239" s="161">
        <f t="shared" si="44"/>
        <v>11545</v>
      </c>
    </row>
    <row r="240" spans="1:6" ht="17.100000000000001" customHeight="1" x14ac:dyDescent="0.25">
      <c r="A240" s="88">
        <v>3222</v>
      </c>
      <c r="B240" s="82" t="s">
        <v>164</v>
      </c>
      <c r="C240" s="161">
        <v>11945</v>
      </c>
      <c r="D240" s="161"/>
      <c r="E240" s="161"/>
      <c r="F240" s="161">
        <f t="shared" si="44"/>
        <v>11945</v>
      </c>
    </row>
    <row r="241" spans="1:6" ht="17.100000000000001" customHeight="1" x14ac:dyDescent="0.25">
      <c r="A241" s="88">
        <v>3223</v>
      </c>
      <c r="B241" s="82" t="s">
        <v>168</v>
      </c>
      <c r="C241" s="161">
        <v>133</v>
      </c>
      <c r="D241" s="161"/>
      <c r="E241" s="161"/>
      <c r="F241" s="161">
        <f t="shared" si="44"/>
        <v>133</v>
      </c>
    </row>
    <row r="242" spans="1:6" ht="17.100000000000001" customHeight="1" x14ac:dyDescent="0.25">
      <c r="A242" s="88">
        <v>3224</v>
      </c>
      <c r="B242" s="82" t="s">
        <v>169</v>
      </c>
      <c r="C242" s="161">
        <v>133</v>
      </c>
      <c r="D242" s="161"/>
      <c r="E242" s="161"/>
      <c r="F242" s="161">
        <f t="shared" si="44"/>
        <v>133</v>
      </c>
    </row>
    <row r="243" spans="1:6" ht="17.100000000000001" customHeight="1" x14ac:dyDescent="0.25">
      <c r="A243" s="88">
        <v>3225</v>
      </c>
      <c r="B243" s="82" t="s">
        <v>170</v>
      </c>
      <c r="C243" s="161">
        <v>10000</v>
      </c>
      <c r="D243" s="161"/>
      <c r="E243" s="161"/>
      <c r="F243" s="161">
        <f t="shared" si="44"/>
        <v>10000</v>
      </c>
    </row>
    <row r="244" spans="1:6" ht="17.100000000000001" customHeight="1" x14ac:dyDescent="0.25">
      <c r="A244" s="79">
        <v>323</v>
      </c>
      <c r="B244" s="80" t="s">
        <v>144</v>
      </c>
      <c r="C244" s="160">
        <v>224845</v>
      </c>
      <c r="D244" s="160">
        <f t="shared" ref="D244:E244" si="64">SUM(D245:D253)</f>
        <v>0</v>
      </c>
      <c r="E244" s="160">
        <f t="shared" si="64"/>
        <v>0</v>
      </c>
      <c r="F244" s="160">
        <f t="shared" si="44"/>
        <v>224845</v>
      </c>
    </row>
    <row r="245" spans="1:6" ht="17.100000000000001" customHeight="1" x14ac:dyDescent="0.25">
      <c r="A245" s="88">
        <v>3231</v>
      </c>
      <c r="B245" s="82" t="s">
        <v>171</v>
      </c>
      <c r="C245" s="161">
        <v>1000</v>
      </c>
      <c r="D245" s="161"/>
      <c r="E245" s="161"/>
      <c r="F245" s="161">
        <f t="shared" si="44"/>
        <v>1000</v>
      </c>
    </row>
    <row r="246" spans="1:6" ht="17.100000000000001" customHeight="1" x14ac:dyDescent="0.25">
      <c r="A246" s="88">
        <v>3232</v>
      </c>
      <c r="B246" s="82" t="s">
        <v>172</v>
      </c>
      <c r="C246" s="161">
        <v>133</v>
      </c>
      <c r="D246" s="161"/>
      <c r="E246" s="161"/>
      <c r="F246" s="161">
        <f t="shared" ref="F246:F308" si="65">C246-D246+E246</f>
        <v>133</v>
      </c>
    </row>
    <row r="247" spans="1:6" ht="17.100000000000001" customHeight="1" x14ac:dyDescent="0.25">
      <c r="A247" s="88">
        <v>3233</v>
      </c>
      <c r="B247" s="82" t="s">
        <v>155</v>
      </c>
      <c r="C247" s="161">
        <v>133</v>
      </c>
      <c r="D247" s="161"/>
      <c r="E247" s="161"/>
      <c r="F247" s="161">
        <f t="shared" si="65"/>
        <v>133</v>
      </c>
    </row>
    <row r="248" spans="1:6" ht="17.100000000000001" customHeight="1" x14ac:dyDescent="0.25">
      <c r="A248" s="88">
        <v>3234</v>
      </c>
      <c r="B248" s="82" t="s">
        <v>156</v>
      </c>
      <c r="C248" s="161">
        <v>133</v>
      </c>
      <c r="D248" s="161"/>
      <c r="E248" s="161"/>
      <c r="F248" s="161">
        <f t="shared" si="65"/>
        <v>133</v>
      </c>
    </row>
    <row r="249" spans="1:6" ht="17.100000000000001" customHeight="1" x14ac:dyDescent="0.25">
      <c r="A249" s="88">
        <v>3235</v>
      </c>
      <c r="B249" s="82" t="s">
        <v>165</v>
      </c>
      <c r="C249" s="161">
        <v>133</v>
      </c>
      <c r="D249" s="161"/>
      <c r="E249" s="161"/>
      <c r="F249" s="161">
        <f t="shared" si="65"/>
        <v>133</v>
      </c>
    </row>
    <row r="250" spans="1:6" ht="17.100000000000001" customHeight="1" x14ac:dyDescent="0.25">
      <c r="A250" s="88">
        <v>3236</v>
      </c>
      <c r="B250" s="82" t="s">
        <v>173</v>
      </c>
      <c r="C250" s="161">
        <v>1433</v>
      </c>
      <c r="D250" s="161"/>
      <c r="E250" s="161"/>
      <c r="F250" s="161">
        <f t="shared" si="65"/>
        <v>1433</v>
      </c>
    </row>
    <row r="251" spans="1:6" ht="17.100000000000001" customHeight="1" x14ac:dyDescent="0.25">
      <c r="A251" s="88">
        <v>3237</v>
      </c>
      <c r="B251" s="82" t="s">
        <v>145</v>
      </c>
      <c r="C251" s="161">
        <v>107721</v>
      </c>
      <c r="D251" s="161"/>
      <c r="E251" s="161"/>
      <c r="F251" s="161">
        <f t="shared" si="65"/>
        <v>107721</v>
      </c>
    </row>
    <row r="252" spans="1:6" ht="17.100000000000001" customHeight="1" x14ac:dyDescent="0.25">
      <c r="A252" s="88">
        <v>3238</v>
      </c>
      <c r="B252" s="82" t="s">
        <v>174</v>
      </c>
      <c r="C252" s="161">
        <v>32133</v>
      </c>
      <c r="D252" s="161"/>
      <c r="E252" s="161"/>
      <c r="F252" s="161">
        <f t="shared" si="65"/>
        <v>32133</v>
      </c>
    </row>
    <row r="253" spans="1:6" ht="17.100000000000001" customHeight="1" x14ac:dyDescent="0.25">
      <c r="A253" s="88">
        <v>3239</v>
      </c>
      <c r="B253" s="82" t="s">
        <v>157</v>
      </c>
      <c r="C253" s="161">
        <v>82026</v>
      </c>
      <c r="D253" s="161"/>
      <c r="E253" s="161"/>
      <c r="F253" s="161">
        <f t="shared" si="65"/>
        <v>82026</v>
      </c>
    </row>
    <row r="254" spans="1:6" ht="17.100000000000001" customHeight="1" x14ac:dyDescent="0.25">
      <c r="A254" s="79">
        <v>324</v>
      </c>
      <c r="B254" s="80" t="s">
        <v>175</v>
      </c>
      <c r="C254" s="160">
        <v>10354</v>
      </c>
      <c r="D254" s="160">
        <f t="shared" ref="D254:E254" si="66">D255</f>
        <v>0</v>
      </c>
      <c r="E254" s="160">
        <f t="shared" si="66"/>
        <v>0</v>
      </c>
      <c r="F254" s="160">
        <f t="shared" si="65"/>
        <v>10354</v>
      </c>
    </row>
    <row r="255" spans="1:6" ht="17.100000000000001" customHeight="1" x14ac:dyDescent="0.25">
      <c r="A255" s="88">
        <v>3241</v>
      </c>
      <c r="B255" s="82" t="s">
        <v>175</v>
      </c>
      <c r="C255" s="161">
        <v>10354</v>
      </c>
      <c r="D255" s="161"/>
      <c r="E255" s="161"/>
      <c r="F255" s="161">
        <f t="shared" si="65"/>
        <v>10354</v>
      </c>
    </row>
    <row r="256" spans="1:6" ht="17.100000000000001" customHeight="1" x14ac:dyDescent="0.25">
      <c r="A256" s="79">
        <v>329</v>
      </c>
      <c r="B256" s="80" t="s">
        <v>158</v>
      </c>
      <c r="C256" s="160">
        <v>8252</v>
      </c>
      <c r="D256" s="160">
        <f t="shared" ref="D256:E256" si="67">SUM(D257:D263)</f>
        <v>0</v>
      </c>
      <c r="E256" s="160">
        <f t="shared" si="67"/>
        <v>0</v>
      </c>
      <c r="F256" s="160">
        <f t="shared" si="65"/>
        <v>8252</v>
      </c>
    </row>
    <row r="257" spans="1:6" ht="30.75" customHeight="1" x14ac:dyDescent="0.25">
      <c r="A257" s="88">
        <v>3291</v>
      </c>
      <c r="B257" s="82" t="s">
        <v>176</v>
      </c>
      <c r="C257" s="161">
        <v>133</v>
      </c>
      <c r="D257" s="161"/>
      <c r="E257" s="161"/>
      <c r="F257" s="161">
        <f t="shared" si="65"/>
        <v>133</v>
      </c>
    </row>
    <row r="258" spans="1:6" ht="17.100000000000001" customHeight="1" x14ac:dyDescent="0.25">
      <c r="A258" s="88">
        <v>3292</v>
      </c>
      <c r="B258" s="82" t="s">
        <v>177</v>
      </c>
      <c r="C258" s="161">
        <v>133</v>
      </c>
      <c r="D258" s="161"/>
      <c r="E258" s="161"/>
      <c r="F258" s="161">
        <f t="shared" si="65"/>
        <v>133</v>
      </c>
    </row>
    <row r="259" spans="1:6" ht="17.100000000000001" customHeight="1" x14ac:dyDescent="0.25">
      <c r="A259" s="88">
        <v>3293</v>
      </c>
      <c r="B259" s="82" t="s">
        <v>178</v>
      </c>
      <c r="C259" s="161">
        <v>133</v>
      </c>
      <c r="D259" s="161"/>
      <c r="E259" s="161"/>
      <c r="F259" s="161">
        <f t="shared" si="65"/>
        <v>133</v>
      </c>
    </row>
    <row r="260" spans="1:6" ht="17.100000000000001" customHeight="1" x14ac:dyDescent="0.25">
      <c r="A260" s="88">
        <v>3294</v>
      </c>
      <c r="B260" s="82" t="s">
        <v>179</v>
      </c>
      <c r="C260" s="161">
        <v>6655</v>
      </c>
      <c r="D260" s="161"/>
      <c r="E260" s="161"/>
      <c r="F260" s="161">
        <f t="shared" si="65"/>
        <v>6655</v>
      </c>
    </row>
    <row r="261" spans="1:6" ht="17.100000000000001" customHeight="1" x14ac:dyDescent="0.25">
      <c r="A261" s="88">
        <v>3295</v>
      </c>
      <c r="B261" s="82" t="s">
        <v>159</v>
      </c>
      <c r="C261" s="161">
        <v>132</v>
      </c>
      <c r="D261" s="161"/>
      <c r="E261" s="161"/>
      <c r="F261" s="161">
        <f t="shared" si="65"/>
        <v>132</v>
      </c>
    </row>
    <row r="262" spans="1:6" ht="17.100000000000001" customHeight="1" x14ac:dyDescent="0.25">
      <c r="A262" s="88">
        <v>3296</v>
      </c>
      <c r="B262" s="82" t="s">
        <v>180</v>
      </c>
      <c r="C262" s="161">
        <v>133</v>
      </c>
      <c r="D262" s="161"/>
      <c r="E262" s="161"/>
      <c r="F262" s="161">
        <f t="shared" si="65"/>
        <v>133</v>
      </c>
    </row>
    <row r="263" spans="1:6" ht="17.100000000000001" customHeight="1" x14ac:dyDescent="0.25">
      <c r="A263" s="88">
        <v>3299</v>
      </c>
      <c r="B263" s="82" t="s">
        <v>158</v>
      </c>
      <c r="C263" s="161">
        <v>933</v>
      </c>
      <c r="D263" s="161"/>
      <c r="E263" s="161"/>
      <c r="F263" s="161">
        <f t="shared" si="65"/>
        <v>933</v>
      </c>
    </row>
    <row r="264" spans="1:6" ht="17.100000000000001" customHeight="1" x14ac:dyDescent="0.25">
      <c r="A264" s="77">
        <v>34</v>
      </c>
      <c r="B264" s="83" t="s">
        <v>57</v>
      </c>
      <c r="C264" s="155">
        <v>398</v>
      </c>
      <c r="D264" s="155">
        <f t="shared" ref="D264:E264" si="68">D265</f>
        <v>0</v>
      </c>
      <c r="E264" s="155">
        <f t="shared" si="68"/>
        <v>0</v>
      </c>
      <c r="F264" s="155">
        <f t="shared" si="65"/>
        <v>398</v>
      </c>
    </row>
    <row r="265" spans="1:6" ht="17.100000000000001" customHeight="1" x14ac:dyDescent="0.25">
      <c r="A265" s="79">
        <v>343</v>
      </c>
      <c r="B265" s="80" t="s">
        <v>181</v>
      </c>
      <c r="C265" s="160">
        <v>398</v>
      </c>
      <c r="D265" s="160">
        <f t="shared" ref="D265:E265" si="69">SUM(D266:D268)</f>
        <v>0</v>
      </c>
      <c r="E265" s="160">
        <f t="shared" si="69"/>
        <v>0</v>
      </c>
      <c r="F265" s="160">
        <f t="shared" si="65"/>
        <v>398</v>
      </c>
    </row>
    <row r="266" spans="1:6" ht="17.100000000000001" customHeight="1" x14ac:dyDescent="0.25">
      <c r="A266" s="88">
        <v>3431</v>
      </c>
      <c r="B266" s="82" t="s">
        <v>182</v>
      </c>
      <c r="C266" s="161">
        <v>132</v>
      </c>
      <c r="D266" s="161"/>
      <c r="E266" s="161"/>
      <c r="F266" s="161">
        <f t="shared" si="65"/>
        <v>132</v>
      </c>
    </row>
    <row r="267" spans="1:6" ht="17.100000000000001" customHeight="1" x14ac:dyDescent="0.25">
      <c r="A267" s="88">
        <v>3433</v>
      </c>
      <c r="B267" s="82" t="s">
        <v>183</v>
      </c>
      <c r="C267" s="161">
        <v>133</v>
      </c>
      <c r="D267" s="161"/>
      <c r="E267" s="161"/>
      <c r="F267" s="161">
        <f t="shared" si="65"/>
        <v>133</v>
      </c>
    </row>
    <row r="268" spans="1:6" ht="17.100000000000001" customHeight="1" x14ac:dyDescent="0.25">
      <c r="A268" s="88">
        <v>3434</v>
      </c>
      <c r="B268" s="82" t="s">
        <v>184</v>
      </c>
      <c r="C268" s="161">
        <v>133</v>
      </c>
      <c r="D268" s="161"/>
      <c r="E268" s="161"/>
      <c r="F268" s="161">
        <f t="shared" si="65"/>
        <v>133</v>
      </c>
    </row>
    <row r="269" spans="1:6" ht="17.100000000000001" customHeight="1" x14ac:dyDescent="0.25">
      <c r="A269" s="77">
        <v>38</v>
      </c>
      <c r="B269" s="83" t="s">
        <v>58</v>
      </c>
      <c r="C269" s="155">
        <v>133</v>
      </c>
      <c r="D269" s="155">
        <f t="shared" ref="D269:E270" si="70">D270</f>
        <v>0</v>
      </c>
      <c r="E269" s="155">
        <f t="shared" si="70"/>
        <v>0</v>
      </c>
      <c r="F269" s="155">
        <f t="shared" si="65"/>
        <v>133</v>
      </c>
    </row>
    <row r="270" spans="1:6" ht="17.100000000000001" customHeight="1" x14ac:dyDescent="0.25">
      <c r="A270" s="79">
        <v>383</v>
      </c>
      <c r="B270" s="80" t="s">
        <v>185</v>
      </c>
      <c r="C270" s="160">
        <v>133</v>
      </c>
      <c r="D270" s="160">
        <f t="shared" si="70"/>
        <v>0</v>
      </c>
      <c r="E270" s="160">
        <f t="shared" si="70"/>
        <v>0</v>
      </c>
      <c r="F270" s="160">
        <f t="shared" si="65"/>
        <v>133</v>
      </c>
    </row>
    <row r="271" spans="1:6" ht="17.100000000000001" customHeight="1" x14ac:dyDescent="0.25">
      <c r="A271" s="88">
        <v>3834</v>
      </c>
      <c r="B271" s="82" t="s">
        <v>186</v>
      </c>
      <c r="C271" s="161">
        <v>133</v>
      </c>
      <c r="D271" s="161"/>
      <c r="E271" s="161"/>
      <c r="F271" s="161">
        <f t="shared" si="65"/>
        <v>133</v>
      </c>
    </row>
    <row r="272" spans="1:6" ht="17.100000000000001" customHeight="1" x14ac:dyDescent="0.25">
      <c r="A272" s="79">
        <v>421</v>
      </c>
      <c r="B272" s="80" t="s">
        <v>122</v>
      </c>
      <c r="C272" s="160">
        <v>0</v>
      </c>
      <c r="D272" s="160">
        <f t="shared" ref="D272:E272" si="71">D273</f>
        <v>0</v>
      </c>
      <c r="E272" s="160">
        <f t="shared" si="71"/>
        <v>0</v>
      </c>
      <c r="F272" s="160">
        <f t="shared" si="65"/>
        <v>0</v>
      </c>
    </row>
    <row r="273" spans="1:6" ht="17.100000000000001" customHeight="1" x14ac:dyDescent="0.25">
      <c r="A273" s="88">
        <v>4214</v>
      </c>
      <c r="B273" s="82" t="s">
        <v>123</v>
      </c>
      <c r="C273" s="161">
        <v>0</v>
      </c>
      <c r="D273" s="161"/>
      <c r="E273" s="161"/>
      <c r="F273" s="161">
        <f t="shared" si="65"/>
        <v>0</v>
      </c>
    </row>
    <row r="274" spans="1:6" ht="17.100000000000001" customHeight="1" x14ac:dyDescent="0.25">
      <c r="A274" s="79">
        <v>422</v>
      </c>
      <c r="B274" s="80" t="s">
        <v>124</v>
      </c>
      <c r="C274" s="160">
        <v>0</v>
      </c>
      <c r="D274" s="160">
        <f t="shared" ref="D274" si="72">SUM(D275:D280)</f>
        <v>0</v>
      </c>
      <c r="E274" s="160">
        <f t="shared" ref="E274" si="73">SUM(E275:E280)</f>
        <v>0</v>
      </c>
      <c r="F274" s="160">
        <f t="shared" si="65"/>
        <v>0</v>
      </c>
    </row>
    <row r="275" spans="1:6" ht="17.100000000000001" customHeight="1" x14ac:dyDescent="0.25">
      <c r="A275" s="88">
        <v>4221</v>
      </c>
      <c r="B275" s="82" t="s">
        <v>125</v>
      </c>
      <c r="C275" s="161">
        <v>0</v>
      </c>
      <c r="D275" s="161"/>
      <c r="E275" s="161"/>
      <c r="F275" s="161">
        <f t="shared" si="65"/>
        <v>0</v>
      </c>
    </row>
    <row r="276" spans="1:6" ht="17.100000000000001" customHeight="1" x14ac:dyDescent="0.25">
      <c r="A276" s="88">
        <v>4222</v>
      </c>
      <c r="B276" s="82" t="s">
        <v>126</v>
      </c>
      <c r="C276" s="161">
        <v>0</v>
      </c>
      <c r="D276" s="161"/>
      <c r="E276" s="161"/>
      <c r="F276" s="161">
        <f t="shared" si="65"/>
        <v>0</v>
      </c>
    </row>
    <row r="277" spans="1:6" ht="17.100000000000001" customHeight="1" x14ac:dyDescent="0.25">
      <c r="A277" s="88">
        <v>4223</v>
      </c>
      <c r="B277" s="82" t="s">
        <v>127</v>
      </c>
      <c r="C277" s="161">
        <v>0</v>
      </c>
      <c r="D277" s="161"/>
      <c r="E277" s="161"/>
      <c r="F277" s="161">
        <f t="shared" si="65"/>
        <v>0</v>
      </c>
    </row>
    <row r="278" spans="1:6" ht="17.100000000000001" customHeight="1" x14ac:dyDescent="0.25">
      <c r="A278" s="88">
        <v>4224</v>
      </c>
      <c r="B278" s="82" t="s">
        <v>128</v>
      </c>
      <c r="C278" s="161">
        <v>0</v>
      </c>
      <c r="D278" s="161"/>
      <c r="E278" s="161"/>
      <c r="F278" s="161">
        <f t="shared" si="65"/>
        <v>0</v>
      </c>
    </row>
    <row r="279" spans="1:6" ht="17.100000000000001" customHeight="1" x14ac:dyDescent="0.25">
      <c r="A279" s="88">
        <v>4225</v>
      </c>
      <c r="B279" s="82" t="s">
        <v>129</v>
      </c>
      <c r="C279" s="161">
        <v>0</v>
      </c>
      <c r="D279" s="161"/>
      <c r="E279" s="161"/>
      <c r="F279" s="161">
        <f t="shared" si="65"/>
        <v>0</v>
      </c>
    </row>
    <row r="280" spans="1:6" ht="17.100000000000001" customHeight="1" x14ac:dyDescent="0.25">
      <c r="A280" s="88">
        <v>4227</v>
      </c>
      <c r="B280" s="82" t="s">
        <v>130</v>
      </c>
      <c r="C280" s="161">
        <v>0</v>
      </c>
      <c r="D280" s="161"/>
      <c r="E280" s="161"/>
      <c r="F280" s="161">
        <f t="shared" si="65"/>
        <v>0</v>
      </c>
    </row>
    <row r="281" spans="1:6" ht="17.100000000000001" customHeight="1" x14ac:dyDescent="0.25">
      <c r="A281" s="79">
        <v>424</v>
      </c>
      <c r="B281" s="80" t="s">
        <v>138</v>
      </c>
      <c r="C281" s="160">
        <v>0</v>
      </c>
      <c r="D281" s="160">
        <f t="shared" ref="D281:E281" si="74">SUM(D282:D283)</f>
        <v>0</v>
      </c>
      <c r="E281" s="160">
        <f t="shared" si="74"/>
        <v>0</v>
      </c>
      <c r="F281" s="160">
        <f t="shared" si="65"/>
        <v>0</v>
      </c>
    </row>
    <row r="282" spans="1:6" ht="17.100000000000001" customHeight="1" x14ac:dyDescent="0.25">
      <c r="A282" s="88">
        <v>4241</v>
      </c>
      <c r="B282" s="82" t="s">
        <v>139</v>
      </c>
      <c r="C282" s="161">
        <v>0</v>
      </c>
      <c r="D282" s="161"/>
      <c r="E282" s="161"/>
      <c r="F282" s="161">
        <f t="shared" si="65"/>
        <v>0</v>
      </c>
    </row>
    <row r="283" spans="1:6" ht="17.100000000000001" customHeight="1" x14ac:dyDescent="0.25">
      <c r="A283" s="88">
        <v>4242</v>
      </c>
      <c r="B283" s="82" t="s">
        <v>140</v>
      </c>
      <c r="C283" s="161">
        <v>0</v>
      </c>
      <c r="D283" s="161"/>
      <c r="E283" s="161"/>
      <c r="F283" s="161">
        <f t="shared" si="65"/>
        <v>0</v>
      </c>
    </row>
    <row r="284" spans="1:6" ht="17.100000000000001" customHeight="1" x14ac:dyDescent="0.25">
      <c r="A284" s="79">
        <v>426</v>
      </c>
      <c r="B284" s="80" t="s">
        <v>131</v>
      </c>
      <c r="C284" s="160">
        <v>0</v>
      </c>
      <c r="D284" s="160">
        <f t="shared" ref="D284:E284" si="75">D285</f>
        <v>0</v>
      </c>
      <c r="E284" s="160">
        <f t="shared" si="75"/>
        <v>0</v>
      </c>
      <c r="F284" s="160">
        <f t="shared" si="65"/>
        <v>0</v>
      </c>
    </row>
    <row r="285" spans="1:6" ht="17.100000000000001" customHeight="1" x14ac:dyDescent="0.25">
      <c r="A285" s="88">
        <v>4262</v>
      </c>
      <c r="B285" s="82" t="s">
        <v>132</v>
      </c>
      <c r="C285" s="161">
        <v>0</v>
      </c>
      <c r="D285" s="161"/>
      <c r="E285" s="161"/>
      <c r="F285" s="161">
        <f t="shared" si="65"/>
        <v>0</v>
      </c>
    </row>
    <row r="286" spans="1:6" ht="17.100000000000001" customHeight="1" x14ac:dyDescent="0.25">
      <c r="A286" s="77">
        <v>45</v>
      </c>
      <c r="B286" s="83" t="s">
        <v>61</v>
      </c>
      <c r="C286" s="155">
        <v>0</v>
      </c>
      <c r="D286" s="155">
        <f t="shared" ref="D286:E286" si="76">D287+D289</f>
        <v>0</v>
      </c>
      <c r="E286" s="155">
        <f t="shared" si="76"/>
        <v>0</v>
      </c>
      <c r="F286" s="155">
        <f t="shared" si="65"/>
        <v>0</v>
      </c>
    </row>
    <row r="287" spans="1:6" ht="17.100000000000001" customHeight="1" x14ac:dyDescent="0.25">
      <c r="A287" s="79">
        <v>451</v>
      </c>
      <c r="B287" s="80" t="s">
        <v>134</v>
      </c>
      <c r="C287" s="160">
        <v>0</v>
      </c>
      <c r="D287" s="160">
        <f t="shared" ref="D287:E287" si="77">D288</f>
        <v>0</v>
      </c>
      <c r="E287" s="160">
        <f t="shared" si="77"/>
        <v>0</v>
      </c>
      <c r="F287" s="160">
        <f t="shared" si="65"/>
        <v>0</v>
      </c>
    </row>
    <row r="288" spans="1:6" ht="17.100000000000001" customHeight="1" x14ac:dyDescent="0.25">
      <c r="A288" s="88">
        <v>4511</v>
      </c>
      <c r="B288" s="82" t="s">
        <v>134</v>
      </c>
      <c r="C288" s="161">
        <v>0</v>
      </c>
      <c r="D288" s="161"/>
      <c r="E288" s="161"/>
      <c r="F288" s="161">
        <f t="shared" si="65"/>
        <v>0</v>
      </c>
    </row>
    <row r="289" spans="1:6" ht="17.100000000000001" customHeight="1" x14ac:dyDescent="0.25">
      <c r="A289" s="79">
        <v>452</v>
      </c>
      <c r="B289" s="80" t="s">
        <v>135</v>
      </c>
      <c r="C289" s="160">
        <v>0</v>
      </c>
      <c r="D289" s="160">
        <f t="shared" ref="D289:E289" si="78">D290</f>
        <v>0</v>
      </c>
      <c r="E289" s="160">
        <f t="shared" si="78"/>
        <v>0</v>
      </c>
      <c r="F289" s="160">
        <f t="shared" si="65"/>
        <v>0</v>
      </c>
    </row>
    <row r="290" spans="1:6" ht="17.100000000000001" customHeight="1" x14ac:dyDescent="0.25">
      <c r="A290" s="88">
        <v>4521</v>
      </c>
      <c r="B290" s="82" t="s">
        <v>135</v>
      </c>
      <c r="C290" s="161">
        <v>0</v>
      </c>
      <c r="D290" s="161"/>
      <c r="E290" s="161"/>
      <c r="F290" s="161">
        <f t="shared" si="65"/>
        <v>0</v>
      </c>
    </row>
    <row r="291" spans="1:6" ht="17.100000000000001" customHeight="1" x14ac:dyDescent="0.25">
      <c r="A291" s="75">
        <v>43</v>
      </c>
      <c r="B291" s="76" t="s">
        <v>39</v>
      </c>
      <c r="C291" s="151">
        <v>216903332</v>
      </c>
      <c r="D291" s="151">
        <f t="shared" ref="D291:E291" si="79">D292+D299+D331+D337+D340+D354</f>
        <v>0</v>
      </c>
      <c r="E291" s="151">
        <f t="shared" si="79"/>
        <v>0</v>
      </c>
      <c r="F291" s="151">
        <f t="shared" si="65"/>
        <v>216903332</v>
      </c>
    </row>
    <row r="292" spans="1:6" ht="17.100000000000001" customHeight="1" x14ac:dyDescent="0.25">
      <c r="A292" s="77">
        <v>31</v>
      </c>
      <c r="B292" s="83" t="s">
        <v>19</v>
      </c>
      <c r="C292" s="155">
        <v>116885500</v>
      </c>
      <c r="D292" s="155">
        <f t="shared" ref="D292:E292" si="80">D293+D295+D297</f>
        <v>0</v>
      </c>
      <c r="E292" s="155">
        <f t="shared" si="80"/>
        <v>0</v>
      </c>
      <c r="F292" s="155">
        <f t="shared" si="65"/>
        <v>116885500</v>
      </c>
    </row>
    <row r="293" spans="1:6" ht="17.100000000000001" customHeight="1" x14ac:dyDescent="0.25">
      <c r="A293" s="79">
        <v>311</v>
      </c>
      <c r="B293" s="80" t="s">
        <v>146</v>
      </c>
      <c r="C293" s="160">
        <v>99975000</v>
      </c>
      <c r="D293" s="160">
        <f t="shared" ref="D293:E293" si="81">D294</f>
        <v>0</v>
      </c>
      <c r="E293" s="160">
        <f t="shared" si="81"/>
        <v>0</v>
      </c>
      <c r="F293" s="160">
        <f t="shared" si="65"/>
        <v>99975000</v>
      </c>
    </row>
    <row r="294" spans="1:6" ht="17.100000000000001" customHeight="1" x14ac:dyDescent="0.25">
      <c r="A294" s="88">
        <v>3111</v>
      </c>
      <c r="B294" s="82" t="s">
        <v>147</v>
      </c>
      <c r="C294" s="183">
        <v>99975000</v>
      </c>
      <c r="D294" s="183"/>
      <c r="E294" s="183"/>
      <c r="F294" s="183">
        <f t="shared" si="65"/>
        <v>99975000</v>
      </c>
    </row>
    <row r="295" spans="1:6" ht="17.100000000000001" customHeight="1" x14ac:dyDescent="0.25">
      <c r="A295" s="79">
        <v>312</v>
      </c>
      <c r="B295" s="80" t="s">
        <v>162</v>
      </c>
      <c r="C295" s="160">
        <v>3112500</v>
      </c>
      <c r="D295" s="160">
        <f t="shared" ref="D295:E295" si="82">D296</f>
        <v>0</v>
      </c>
      <c r="E295" s="160">
        <f t="shared" si="82"/>
        <v>0</v>
      </c>
      <c r="F295" s="160">
        <f t="shared" si="65"/>
        <v>3112500</v>
      </c>
    </row>
    <row r="296" spans="1:6" ht="17.100000000000001" customHeight="1" x14ac:dyDescent="0.25">
      <c r="A296" s="88">
        <v>3121</v>
      </c>
      <c r="B296" s="82" t="s">
        <v>162</v>
      </c>
      <c r="C296" s="161">
        <v>3112500</v>
      </c>
      <c r="D296" s="161"/>
      <c r="E296" s="161"/>
      <c r="F296" s="161">
        <f t="shared" si="65"/>
        <v>3112500</v>
      </c>
    </row>
    <row r="297" spans="1:6" ht="17.100000000000001" customHeight="1" x14ac:dyDescent="0.25">
      <c r="A297" s="79">
        <v>313</v>
      </c>
      <c r="B297" s="80" t="s">
        <v>148</v>
      </c>
      <c r="C297" s="160">
        <v>13798000</v>
      </c>
      <c r="D297" s="160">
        <f>SUM(D298:D298)</f>
        <v>0</v>
      </c>
      <c r="E297" s="160">
        <f>SUM(E298:E298)</f>
        <v>0</v>
      </c>
      <c r="F297" s="160">
        <f t="shared" si="65"/>
        <v>13798000</v>
      </c>
    </row>
    <row r="298" spans="1:6" ht="17.100000000000001" customHeight="1" x14ac:dyDescent="0.25">
      <c r="A298" s="88">
        <v>3132</v>
      </c>
      <c r="B298" s="82" t="s">
        <v>149</v>
      </c>
      <c r="C298" s="161">
        <v>13798000</v>
      </c>
      <c r="D298" s="161"/>
      <c r="E298" s="161"/>
      <c r="F298" s="161">
        <f t="shared" si="65"/>
        <v>13798000</v>
      </c>
    </row>
    <row r="299" spans="1:6" ht="17.100000000000001" customHeight="1" x14ac:dyDescent="0.25">
      <c r="A299" s="77">
        <v>32</v>
      </c>
      <c r="B299" s="83" t="s">
        <v>27</v>
      </c>
      <c r="C299" s="155">
        <v>98567514</v>
      </c>
      <c r="D299" s="155">
        <f t="shared" ref="D299:E299" si="83">D300+D305+D311+D321+D323</f>
        <v>0</v>
      </c>
      <c r="E299" s="155">
        <f t="shared" si="83"/>
        <v>0</v>
      </c>
      <c r="F299" s="155">
        <f t="shared" si="65"/>
        <v>98567514</v>
      </c>
    </row>
    <row r="300" spans="1:6" ht="17.100000000000001" customHeight="1" x14ac:dyDescent="0.25">
      <c r="A300" s="122">
        <v>321</v>
      </c>
      <c r="B300" s="123" t="s">
        <v>150</v>
      </c>
      <c r="C300" s="156">
        <v>3276093</v>
      </c>
      <c r="D300" s="156">
        <f t="shared" ref="D300" si="84">SUM(D301:D304)</f>
        <v>0</v>
      </c>
      <c r="E300" s="156">
        <f t="shared" ref="E300" si="85">SUM(E301:E304)</f>
        <v>0</v>
      </c>
      <c r="F300" s="156">
        <f t="shared" si="65"/>
        <v>3276093</v>
      </c>
    </row>
    <row r="301" spans="1:6" ht="17.100000000000001" customHeight="1" x14ac:dyDescent="0.25">
      <c r="A301" s="126">
        <v>3211</v>
      </c>
      <c r="B301" s="127" t="s">
        <v>163</v>
      </c>
      <c r="C301" s="184">
        <v>8362</v>
      </c>
      <c r="D301" s="185"/>
      <c r="E301" s="184"/>
      <c r="F301" s="184">
        <f t="shared" si="65"/>
        <v>8362</v>
      </c>
    </row>
    <row r="302" spans="1:6" ht="17.100000000000001" customHeight="1" x14ac:dyDescent="0.25">
      <c r="A302" s="90">
        <v>3212</v>
      </c>
      <c r="B302" s="87" t="s">
        <v>151</v>
      </c>
      <c r="C302" s="186">
        <v>3153494</v>
      </c>
      <c r="D302" s="187"/>
      <c r="E302" s="186"/>
      <c r="F302" s="186">
        <f t="shared" si="65"/>
        <v>3153494</v>
      </c>
    </row>
    <row r="303" spans="1:6" ht="17.100000000000001" customHeight="1" x14ac:dyDescent="0.25">
      <c r="A303" s="90">
        <v>3213</v>
      </c>
      <c r="B303" s="87" t="s">
        <v>152</v>
      </c>
      <c r="C303" s="186">
        <v>114104</v>
      </c>
      <c r="D303" s="187"/>
      <c r="E303" s="186"/>
      <c r="F303" s="186">
        <f t="shared" si="65"/>
        <v>114104</v>
      </c>
    </row>
    <row r="304" spans="1:6" ht="17.100000000000001" customHeight="1" x14ac:dyDescent="0.25">
      <c r="A304" s="128">
        <v>3214</v>
      </c>
      <c r="B304" s="129" t="s">
        <v>167</v>
      </c>
      <c r="C304" s="188">
        <v>133</v>
      </c>
      <c r="D304" s="189"/>
      <c r="E304" s="188"/>
      <c r="F304" s="188">
        <f t="shared" si="65"/>
        <v>133</v>
      </c>
    </row>
    <row r="305" spans="1:6" ht="17.100000000000001" customHeight="1" x14ac:dyDescent="0.25">
      <c r="A305" s="124">
        <v>322</v>
      </c>
      <c r="B305" s="125" t="s">
        <v>153</v>
      </c>
      <c r="C305" s="153">
        <v>86229815</v>
      </c>
      <c r="D305" s="153">
        <f t="shared" ref="D305:E305" si="86">SUM(D306:D310)</f>
        <v>0</v>
      </c>
      <c r="E305" s="153">
        <f t="shared" si="86"/>
        <v>0</v>
      </c>
      <c r="F305" s="153">
        <f t="shared" si="65"/>
        <v>86229815</v>
      </c>
    </row>
    <row r="306" spans="1:6" ht="17.100000000000001" customHeight="1" x14ac:dyDescent="0.25">
      <c r="A306" s="88">
        <v>3221</v>
      </c>
      <c r="B306" s="82" t="s">
        <v>154</v>
      </c>
      <c r="C306" s="161">
        <v>1964298</v>
      </c>
      <c r="D306" s="161"/>
      <c r="E306" s="161"/>
      <c r="F306" s="161">
        <f t="shared" si="65"/>
        <v>1964298</v>
      </c>
    </row>
    <row r="307" spans="1:6" ht="17.100000000000001" customHeight="1" x14ac:dyDescent="0.25">
      <c r="A307" s="88">
        <v>3222</v>
      </c>
      <c r="B307" s="82" t="s">
        <v>164</v>
      </c>
      <c r="C307" s="161">
        <v>79901210</v>
      </c>
      <c r="D307" s="161"/>
      <c r="E307" s="161"/>
      <c r="F307" s="161">
        <f t="shared" si="65"/>
        <v>79901210</v>
      </c>
    </row>
    <row r="308" spans="1:6" ht="17.100000000000001" customHeight="1" x14ac:dyDescent="0.25">
      <c r="A308" s="88">
        <v>3223</v>
      </c>
      <c r="B308" s="82" t="s">
        <v>168</v>
      </c>
      <c r="C308" s="161">
        <v>3395431</v>
      </c>
      <c r="D308" s="161"/>
      <c r="E308" s="161"/>
      <c r="F308" s="161">
        <f t="shared" si="65"/>
        <v>3395431</v>
      </c>
    </row>
    <row r="309" spans="1:6" ht="17.100000000000001" customHeight="1" x14ac:dyDescent="0.25">
      <c r="A309" s="88">
        <v>3224</v>
      </c>
      <c r="B309" s="82" t="s">
        <v>169</v>
      </c>
      <c r="C309" s="161">
        <v>331807</v>
      </c>
      <c r="D309" s="161"/>
      <c r="E309" s="161"/>
      <c r="F309" s="161">
        <f t="shared" ref="F309:F372" si="87">C309-D309+E309</f>
        <v>331807</v>
      </c>
    </row>
    <row r="310" spans="1:6" ht="17.100000000000001" customHeight="1" x14ac:dyDescent="0.25">
      <c r="A310" s="88">
        <v>3225</v>
      </c>
      <c r="B310" s="82" t="s">
        <v>170</v>
      </c>
      <c r="C310" s="161">
        <v>637069</v>
      </c>
      <c r="D310" s="161"/>
      <c r="E310" s="161"/>
      <c r="F310" s="161">
        <f t="shared" si="87"/>
        <v>637069</v>
      </c>
    </row>
    <row r="311" spans="1:6" ht="17.100000000000001" customHeight="1" x14ac:dyDescent="0.25">
      <c r="A311" s="79">
        <v>323</v>
      </c>
      <c r="B311" s="80" t="s">
        <v>144</v>
      </c>
      <c r="C311" s="160">
        <v>7601753</v>
      </c>
      <c r="D311" s="160">
        <f t="shared" ref="D311:E311" si="88">SUM(D312:D320)</f>
        <v>0</v>
      </c>
      <c r="E311" s="160">
        <f t="shared" si="88"/>
        <v>0</v>
      </c>
      <c r="F311" s="160">
        <f t="shared" si="87"/>
        <v>7601753</v>
      </c>
    </row>
    <row r="312" spans="1:6" ht="17.100000000000001" customHeight="1" x14ac:dyDescent="0.25">
      <c r="A312" s="88">
        <v>3231</v>
      </c>
      <c r="B312" s="82" t="s">
        <v>171</v>
      </c>
      <c r="C312" s="161">
        <v>172540</v>
      </c>
      <c r="D312" s="161"/>
      <c r="E312" s="161"/>
      <c r="F312" s="161">
        <f t="shared" si="87"/>
        <v>172540</v>
      </c>
    </row>
    <row r="313" spans="1:6" ht="17.100000000000001" customHeight="1" x14ac:dyDescent="0.25">
      <c r="A313" s="88">
        <v>3232</v>
      </c>
      <c r="B313" s="82" t="s">
        <v>172</v>
      </c>
      <c r="C313" s="161">
        <v>2919902</v>
      </c>
      <c r="D313" s="161"/>
      <c r="E313" s="161"/>
      <c r="F313" s="161">
        <f t="shared" si="87"/>
        <v>2919902</v>
      </c>
    </row>
    <row r="314" spans="1:6" ht="17.100000000000001" customHeight="1" x14ac:dyDescent="0.25">
      <c r="A314" s="88">
        <v>3233</v>
      </c>
      <c r="B314" s="82" t="s">
        <v>155</v>
      </c>
      <c r="C314" s="161">
        <v>46453</v>
      </c>
      <c r="D314" s="161"/>
      <c r="E314" s="161"/>
      <c r="F314" s="161">
        <f t="shared" si="87"/>
        <v>46453</v>
      </c>
    </row>
    <row r="315" spans="1:6" ht="17.100000000000001" customHeight="1" x14ac:dyDescent="0.25">
      <c r="A315" s="88">
        <v>3234</v>
      </c>
      <c r="B315" s="82" t="s">
        <v>156</v>
      </c>
      <c r="C315" s="182">
        <v>1274139</v>
      </c>
      <c r="D315" s="182"/>
      <c r="E315" s="182"/>
      <c r="F315" s="182">
        <f t="shared" si="87"/>
        <v>1274139</v>
      </c>
    </row>
    <row r="316" spans="1:6" ht="17.100000000000001" customHeight="1" x14ac:dyDescent="0.25">
      <c r="A316" s="88">
        <v>3235</v>
      </c>
      <c r="B316" s="82" t="s">
        <v>165</v>
      </c>
      <c r="C316" s="161">
        <v>238901</v>
      </c>
      <c r="D316" s="161"/>
      <c r="E316" s="161"/>
      <c r="F316" s="161">
        <f t="shared" si="87"/>
        <v>238901</v>
      </c>
    </row>
    <row r="317" spans="1:6" ht="17.100000000000001" customHeight="1" x14ac:dyDescent="0.25">
      <c r="A317" s="88">
        <v>3236</v>
      </c>
      <c r="B317" s="82" t="s">
        <v>173</v>
      </c>
      <c r="C317" s="161">
        <v>743248</v>
      </c>
      <c r="D317" s="161"/>
      <c r="E317" s="161"/>
      <c r="F317" s="161">
        <f t="shared" si="87"/>
        <v>743248</v>
      </c>
    </row>
    <row r="318" spans="1:6" ht="17.100000000000001" customHeight="1" x14ac:dyDescent="0.25">
      <c r="A318" s="88">
        <v>3237</v>
      </c>
      <c r="B318" s="82" t="s">
        <v>145</v>
      </c>
      <c r="C318" s="161">
        <v>424713</v>
      </c>
      <c r="D318" s="161"/>
      <c r="E318" s="161"/>
      <c r="F318" s="161">
        <f t="shared" si="87"/>
        <v>424713</v>
      </c>
    </row>
    <row r="319" spans="1:6" ht="17.100000000000001" customHeight="1" x14ac:dyDescent="0.25">
      <c r="A319" s="88">
        <v>3238</v>
      </c>
      <c r="B319" s="82" t="s">
        <v>174</v>
      </c>
      <c r="C319" s="161">
        <v>623797</v>
      </c>
      <c r="D319" s="161"/>
      <c r="E319" s="161"/>
      <c r="F319" s="161">
        <f t="shared" si="87"/>
        <v>623797</v>
      </c>
    </row>
    <row r="320" spans="1:6" ht="17.100000000000001" customHeight="1" x14ac:dyDescent="0.25">
      <c r="A320" s="88">
        <v>3239</v>
      </c>
      <c r="B320" s="82" t="s">
        <v>157</v>
      </c>
      <c r="C320" s="161">
        <v>1158060</v>
      </c>
      <c r="D320" s="161"/>
      <c r="E320" s="161"/>
      <c r="F320" s="161">
        <f t="shared" si="87"/>
        <v>1158060</v>
      </c>
    </row>
    <row r="321" spans="1:6" ht="17.100000000000001" customHeight="1" x14ac:dyDescent="0.25">
      <c r="A321" s="79">
        <v>324</v>
      </c>
      <c r="B321" s="80" t="s">
        <v>175</v>
      </c>
      <c r="C321" s="160">
        <v>2920</v>
      </c>
      <c r="D321" s="160">
        <f t="shared" ref="D321:E321" si="89">D322</f>
        <v>0</v>
      </c>
      <c r="E321" s="160">
        <f t="shared" si="89"/>
        <v>0</v>
      </c>
      <c r="F321" s="160">
        <f t="shared" si="87"/>
        <v>2920</v>
      </c>
    </row>
    <row r="322" spans="1:6" ht="17.100000000000001" customHeight="1" x14ac:dyDescent="0.25">
      <c r="A322" s="88">
        <v>3241</v>
      </c>
      <c r="B322" s="82" t="s">
        <v>175</v>
      </c>
      <c r="C322" s="161">
        <v>2920</v>
      </c>
      <c r="D322" s="161"/>
      <c r="E322" s="161"/>
      <c r="F322" s="161">
        <f t="shared" si="87"/>
        <v>2920</v>
      </c>
    </row>
    <row r="323" spans="1:6" ht="17.100000000000001" customHeight="1" x14ac:dyDescent="0.25">
      <c r="A323" s="79">
        <v>329</v>
      </c>
      <c r="B323" s="80" t="s">
        <v>158</v>
      </c>
      <c r="C323" s="160">
        <v>1456933</v>
      </c>
      <c r="D323" s="160">
        <f t="shared" ref="D323:E323" si="90">SUM(D324:D330)</f>
        <v>0</v>
      </c>
      <c r="E323" s="160">
        <f t="shared" si="90"/>
        <v>0</v>
      </c>
      <c r="F323" s="160">
        <f t="shared" si="87"/>
        <v>1456933</v>
      </c>
    </row>
    <row r="324" spans="1:6" ht="30" customHeight="1" x14ac:dyDescent="0.25">
      <c r="A324" s="88">
        <v>3291</v>
      </c>
      <c r="B324" s="82" t="s">
        <v>176</v>
      </c>
      <c r="C324" s="161">
        <v>4645</v>
      </c>
      <c r="D324" s="161"/>
      <c r="E324" s="161"/>
      <c r="F324" s="161">
        <f t="shared" si="87"/>
        <v>4645</v>
      </c>
    </row>
    <row r="325" spans="1:6" ht="17.100000000000001" customHeight="1" x14ac:dyDescent="0.25">
      <c r="A325" s="88">
        <v>3292</v>
      </c>
      <c r="B325" s="82" t="s">
        <v>177</v>
      </c>
      <c r="C325" s="161">
        <v>536598</v>
      </c>
      <c r="D325" s="161"/>
      <c r="E325" s="161"/>
      <c r="F325" s="161">
        <f t="shared" si="87"/>
        <v>536598</v>
      </c>
    </row>
    <row r="326" spans="1:6" ht="17.100000000000001" customHeight="1" x14ac:dyDescent="0.25">
      <c r="A326" s="88">
        <v>3293</v>
      </c>
      <c r="B326" s="82" t="s">
        <v>178</v>
      </c>
      <c r="C326" s="161">
        <v>4645</v>
      </c>
      <c r="D326" s="161"/>
      <c r="E326" s="161"/>
      <c r="F326" s="161">
        <f t="shared" si="87"/>
        <v>4645</v>
      </c>
    </row>
    <row r="327" spans="1:6" ht="17.100000000000001" customHeight="1" x14ac:dyDescent="0.25">
      <c r="A327" s="88">
        <v>3294</v>
      </c>
      <c r="B327" s="82" t="s">
        <v>179</v>
      </c>
      <c r="C327" s="161">
        <v>76563</v>
      </c>
      <c r="D327" s="161"/>
      <c r="E327" s="161"/>
      <c r="F327" s="161">
        <f t="shared" si="87"/>
        <v>76563</v>
      </c>
    </row>
    <row r="328" spans="1:6" ht="17.100000000000001" customHeight="1" x14ac:dyDescent="0.25">
      <c r="A328" s="88">
        <v>3295</v>
      </c>
      <c r="B328" s="82" t="s">
        <v>159</v>
      </c>
      <c r="C328" s="161">
        <v>232730</v>
      </c>
      <c r="D328" s="161"/>
      <c r="E328" s="161"/>
      <c r="F328" s="161">
        <f t="shared" si="87"/>
        <v>232730</v>
      </c>
    </row>
    <row r="329" spans="1:6" ht="17.100000000000001" customHeight="1" x14ac:dyDescent="0.25">
      <c r="A329" s="88">
        <v>3296</v>
      </c>
      <c r="B329" s="82" t="s">
        <v>180</v>
      </c>
      <c r="C329" s="161">
        <v>593921</v>
      </c>
      <c r="D329" s="161"/>
      <c r="E329" s="161"/>
      <c r="F329" s="161">
        <f t="shared" si="87"/>
        <v>593921</v>
      </c>
    </row>
    <row r="330" spans="1:6" ht="17.100000000000001" customHeight="1" x14ac:dyDescent="0.25">
      <c r="A330" s="88">
        <v>3299</v>
      </c>
      <c r="B330" s="82" t="s">
        <v>158</v>
      </c>
      <c r="C330" s="161">
        <v>7831</v>
      </c>
      <c r="D330" s="161"/>
      <c r="E330" s="161"/>
      <c r="F330" s="161">
        <f t="shared" si="87"/>
        <v>7831</v>
      </c>
    </row>
    <row r="331" spans="1:6" ht="17.100000000000001" customHeight="1" x14ac:dyDescent="0.25">
      <c r="A331" s="77">
        <v>34</v>
      </c>
      <c r="B331" s="83" t="s">
        <v>57</v>
      </c>
      <c r="C331" s="155">
        <v>735012</v>
      </c>
      <c r="D331" s="155">
        <f t="shared" ref="D331:E331" si="91">D332</f>
        <v>0</v>
      </c>
      <c r="E331" s="155">
        <f t="shared" si="91"/>
        <v>0</v>
      </c>
      <c r="F331" s="155">
        <f t="shared" si="87"/>
        <v>735012</v>
      </c>
    </row>
    <row r="332" spans="1:6" ht="17.100000000000001" customHeight="1" x14ac:dyDescent="0.25">
      <c r="A332" s="79">
        <v>343</v>
      </c>
      <c r="B332" s="80" t="s">
        <v>181</v>
      </c>
      <c r="C332" s="160">
        <v>735012</v>
      </c>
      <c r="D332" s="160">
        <f t="shared" ref="D332:E332" si="92">SUM(D333:D336)</f>
        <v>0</v>
      </c>
      <c r="E332" s="160">
        <f t="shared" si="92"/>
        <v>0</v>
      </c>
      <c r="F332" s="160">
        <f t="shared" si="87"/>
        <v>735012</v>
      </c>
    </row>
    <row r="333" spans="1:6" ht="17.100000000000001" customHeight="1" x14ac:dyDescent="0.25">
      <c r="A333" s="88">
        <v>3431</v>
      </c>
      <c r="B333" s="82" t="s">
        <v>182</v>
      </c>
      <c r="C333" s="161">
        <v>17254</v>
      </c>
      <c r="D333" s="161"/>
      <c r="E333" s="161"/>
      <c r="F333" s="161">
        <f t="shared" si="87"/>
        <v>17254</v>
      </c>
    </row>
    <row r="334" spans="1:6" ht="28.5" customHeight="1" x14ac:dyDescent="0.25">
      <c r="A334" s="88">
        <v>3432</v>
      </c>
      <c r="B334" s="82" t="s">
        <v>187</v>
      </c>
      <c r="C334" s="161">
        <v>1</v>
      </c>
      <c r="D334" s="161"/>
      <c r="E334" s="161"/>
      <c r="F334" s="161">
        <f t="shared" si="87"/>
        <v>1</v>
      </c>
    </row>
    <row r="335" spans="1:6" ht="17.100000000000001" customHeight="1" x14ac:dyDescent="0.25">
      <c r="A335" s="88">
        <v>3433</v>
      </c>
      <c r="B335" s="82" t="s">
        <v>183</v>
      </c>
      <c r="C335" s="161">
        <v>717624</v>
      </c>
      <c r="D335" s="161"/>
      <c r="E335" s="161"/>
      <c r="F335" s="161">
        <f t="shared" si="87"/>
        <v>717624</v>
      </c>
    </row>
    <row r="336" spans="1:6" ht="17.100000000000001" customHeight="1" x14ac:dyDescent="0.25">
      <c r="A336" s="88">
        <v>3434</v>
      </c>
      <c r="B336" s="82" t="s">
        <v>184</v>
      </c>
      <c r="C336" s="161">
        <v>133</v>
      </c>
      <c r="D336" s="161"/>
      <c r="E336" s="161"/>
      <c r="F336" s="161">
        <f t="shared" si="87"/>
        <v>133</v>
      </c>
    </row>
    <row r="337" spans="1:6" ht="17.100000000000001" customHeight="1" x14ac:dyDescent="0.25">
      <c r="A337" s="77">
        <v>38</v>
      </c>
      <c r="B337" s="83" t="s">
        <v>58</v>
      </c>
      <c r="C337" s="155">
        <v>715306</v>
      </c>
      <c r="D337" s="155">
        <f t="shared" ref="D337:E338" si="93">D338</f>
        <v>0</v>
      </c>
      <c r="E337" s="155">
        <f t="shared" si="93"/>
        <v>0</v>
      </c>
      <c r="F337" s="155">
        <f t="shared" si="87"/>
        <v>715306</v>
      </c>
    </row>
    <row r="338" spans="1:6" ht="17.100000000000001" customHeight="1" x14ac:dyDescent="0.25">
      <c r="A338" s="79">
        <v>383</v>
      </c>
      <c r="B338" s="80" t="s">
        <v>185</v>
      </c>
      <c r="C338" s="160">
        <v>715306</v>
      </c>
      <c r="D338" s="160">
        <f t="shared" si="93"/>
        <v>0</v>
      </c>
      <c r="E338" s="160">
        <f t="shared" si="93"/>
        <v>0</v>
      </c>
      <c r="F338" s="160">
        <f t="shared" si="87"/>
        <v>715306</v>
      </c>
    </row>
    <row r="339" spans="1:6" ht="17.100000000000001" customHeight="1" x14ac:dyDescent="0.25">
      <c r="A339" s="88">
        <v>3834</v>
      </c>
      <c r="B339" s="82" t="s">
        <v>186</v>
      </c>
      <c r="C339" s="161">
        <v>715306</v>
      </c>
      <c r="D339" s="161"/>
      <c r="E339" s="161"/>
      <c r="F339" s="161">
        <f t="shared" si="87"/>
        <v>715306</v>
      </c>
    </row>
    <row r="340" spans="1:6" ht="17.100000000000001" customHeight="1" x14ac:dyDescent="0.25">
      <c r="A340" s="77">
        <v>42</v>
      </c>
      <c r="B340" s="83" t="s">
        <v>59</v>
      </c>
      <c r="C340" s="155">
        <v>0</v>
      </c>
      <c r="D340" s="155">
        <f t="shared" ref="D340:E340" si="94">D341+D344+D351</f>
        <v>0</v>
      </c>
      <c r="E340" s="155">
        <f t="shared" si="94"/>
        <v>0</v>
      </c>
      <c r="F340" s="155">
        <f t="shared" si="87"/>
        <v>0</v>
      </c>
    </row>
    <row r="341" spans="1:6" ht="17.100000000000001" customHeight="1" x14ac:dyDescent="0.25">
      <c r="A341" s="79">
        <v>421</v>
      </c>
      <c r="B341" s="80" t="s">
        <v>122</v>
      </c>
      <c r="C341" s="160">
        <v>0</v>
      </c>
      <c r="D341" s="160">
        <f t="shared" ref="D341" si="95">SUM(D342:D343)</f>
        <v>0</v>
      </c>
      <c r="E341" s="160">
        <f t="shared" ref="E341" si="96">SUM(E342:E343)</f>
        <v>0</v>
      </c>
      <c r="F341" s="160">
        <f t="shared" si="87"/>
        <v>0</v>
      </c>
    </row>
    <row r="342" spans="1:6" ht="17.100000000000001" customHeight="1" x14ac:dyDescent="0.25">
      <c r="A342" s="88">
        <v>4212</v>
      </c>
      <c r="B342" s="82" t="s">
        <v>141</v>
      </c>
      <c r="C342" s="161">
        <v>0</v>
      </c>
      <c r="D342" s="161"/>
      <c r="E342" s="161"/>
      <c r="F342" s="161">
        <f t="shared" si="87"/>
        <v>0</v>
      </c>
    </row>
    <row r="343" spans="1:6" ht="17.100000000000001" customHeight="1" x14ac:dyDescent="0.25">
      <c r="A343" s="88">
        <v>4214</v>
      </c>
      <c r="B343" s="82" t="s">
        <v>123</v>
      </c>
      <c r="C343" s="161">
        <v>0</v>
      </c>
      <c r="D343" s="161"/>
      <c r="E343" s="161"/>
      <c r="F343" s="161">
        <f t="shared" si="87"/>
        <v>0</v>
      </c>
    </row>
    <row r="344" spans="1:6" ht="17.100000000000001" customHeight="1" x14ac:dyDescent="0.25">
      <c r="A344" s="79">
        <v>422</v>
      </c>
      <c r="B344" s="80" t="s">
        <v>124</v>
      </c>
      <c r="C344" s="160">
        <v>0</v>
      </c>
      <c r="D344" s="160">
        <f t="shared" ref="D344:E344" si="97">SUM(D345:D350)</f>
        <v>0</v>
      </c>
      <c r="E344" s="160">
        <f t="shared" si="97"/>
        <v>0</v>
      </c>
      <c r="F344" s="160">
        <f t="shared" si="87"/>
        <v>0</v>
      </c>
    </row>
    <row r="345" spans="1:6" ht="17.100000000000001" customHeight="1" x14ac:dyDescent="0.25">
      <c r="A345" s="88">
        <v>4221</v>
      </c>
      <c r="B345" s="82" t="s">
        <v>125</v>
      </c>
      <c r="C345" s="161">
        <v>0</v>
      </c>
      <c r="D345" s="161"/>
      <c r="E345" s="161"/>
      <c r="F345" s="161">
        <f t="shared" si="87"/>
        <v>0</v>
      </c>
    </row>
    <row r="346" spans="1:6" ht="17.100000000000001" customHeight="1" x14ac:dyDescent="0.25">
      <c r="A346" s="88">
        <v>4222</v>
      </c>
      <c r="B346" s="82" t="s">
        <v>126</v>
      </c>
      <c r="C346" s="161">
        <v>0</v>
      </c>
      <c r="D346" s="161"/>
      <c r="E346" s="161"/>
      <c r="F346" s="161">
        <f t="shared" si="87"/>
        <v>0</v>
      </c>
    </row>
    <row r="347" spans="1:6" ht="17.100000000000001" customHeight="1" x14ac:dyDescent="0.25">
      <c r="A347" s="88">
        <v>4223</v>
      </c>
      <c r="B347" s="82" t="s">
        <v>127</v>
      </c>
      <c r="C347" s="161">
        <v>0</v>
      </c>
      <c r="D347" s="161"/>
      <c r="E347" s="161"/>
      <c r="F347" s="161">
        <f t="shared" si="87"/>
        <v>0</v>
      </c>
    </row>
    <row r="348" spans="1:6" ht="17.100000000000001" customHeight="1" x14ac:dyDescent="0.25">
      <c r="A348" s="88">
        <v>4224</v>
      </c>
      <c r="B348" s="82" t="s">
        <v>128</v>
      </c>
      <c r="C348" s="161">
        <v>0</v>
      </c>
      <c r="D348" s="161"/>
      <c r="E348" s="161"/>
      <c r="F348" s="161">
        <f t="shared" si="87"/>
        <v>0</v>
      </c>
    </row>
    <row r="349" spans="1:6" ht="17.100000000000001" customHeight="1" x14ac:dyDescent="0.25">
      <c r="A349" s="88">
        <v>4225</v>
      </c>
      <c r="B349" s="82" t="s">
        <v>129</v>
      </c>
      <c r="C349" s="161">
        <v>0</v>
      </c>
      <c r="D349" s="161"/>
      <c r="E349" s="161"/>
      <c r="F349" s="161">
        <f t="shared" si="87"/>
        <v>0</v>
      </c>
    </row>
    <row r="350" spans="1:6" ht="17.100000000000001" customHeight="1" x14ac:dyDescent="0.25">
      <c r="A350" s="88">
        <v>4227</v>
      </c>
      <c r="B350" s="82" t="s">
        <v>130</v>
      </c>
      <c r="C350" s="161">
        <v>0</v>
      </c>
      <c r="D350" s="161"/>
      <c r="E350" s="161"/>
      <c r="F350" s="161">
        <f t="shared" si="87"/>
        <v>0</v>
      </c>
    </row>
    <row r="351" spans="1:6" ht="17.100000000000001" customHeight="1" x14ac:dyDescent="0.25">
      <c r="A351" s="79">
        <v>426</v>
      </c>
      <c r="B351" s="80" t="s">
        <v>131</v>
      </c>
      <c r="C351" s="160">
        <v>0</v>
      </c>
      <c r="D351" s="160">
        <f t="shared" ref="D351:E351" si="98">SUM(D352:D353)</f>
        <v>0</v>
      </c>
      <c r="E351" s="160">
        <f t="shared" si="98"/>
        <v>0</v>
      </c>
      <c r="F351" s="160">
        <f t="shared" si="87"/>
        <v>0</v>
      </c>
    </row>
    <row r="352" spans="1:6" ht="17.100000000000001" customHeight="1" x14ac:dyDescent="0.25">
      <c r="A352" s="88">
        <v>4262</v>
      </c>
      <c r="B352" s="82" t="s">
        <v>132</v>
      </c>
      <c r="C352" s="161">
        <v>0</v>
      </c>
      <c r="D352" s="161"/>
      <c r="E352" s="161"/>
      <c r="F352" s="161">
        <f t="shared" si="87"/>
        <v>0</v>
      </c>
    </row>
    <row r="353" spans="1:6" ht="17.100000000000001" customHeight="1" x14ac:dyDescent="0.25">
      <c r="A353" s="88">
        <v>4264</v>
      </c>
      <c r="B353" s="82" t="s">
        <v>133</v>
      </c>
      <c r="C353" s="161">
        <v>0</v>
      </c>
      <c r="D353" s="161"/>
      <c r="E353" s="161"/>
      <c r="F353" s="161">
        <f t="shared" si="87"/>
        <v>0</v>
      </c>
    </row>
    <row r="354" spans="1:6" ht="17.100000000000001" customHeight="1" x14ac:dyDescent="0.25">
      <c r="A354" s="77">
        <v>45</v>
      </c>
      <c r="B354" s="83" t="s">
        <v>61</v>
      </c>
      <c r="C354" s="155">
        <v>0</v>
      </c>
      <c r="D354" s="155">
        <f t="shared" ref="D354:E354" si="99">D355+D357</f>
        <v>0</v>
      </c>
      <c r="E354" s="155">
        <f t="shared" si="99"/>
        <v>0</v>
      </c>
      <c r="F354" s="155">
        <f t="shared" si="87"/>
        <v>0</v>
      </c>
    </row>
    <row r="355" spans="1:6" ht="17.100000000000001" customHeight="1" x14ac:dyDescent="0.25">
      <c r="A355" s="79">
        <v>451</v>
      </c>
      <c r="B355" s="80" t="s">
        <v>134</v>
      </c>
      <c r="C355" s="160">
        <v>0</v>
      </c>
      <c r="D355" s="160">
        <f t="shared" ref="D355:E355" si="100">D356</f>
        <v>0</v>
      </c>
      <c r="E355" s="160">
        <f t="shared" si="100"/>
        <v>0</v>
      </c>
      <c r="F355" s="160">
        <f t="shared" si="87"/>
        <v>0</v>
      </c>
    </row>
    <row r="356" spans="1:6" ht="17.100000000000001" customHeight="1" x14ac:dyDescent="0.25">
      <c r="A356" s="88">
        <v>4511</v>
      </c>
      <c r="B356" s="82" t="s">
        <v>134</v>
      </c>
      <c r="C356" s="161">
        <v>0</v>
      </c>
      <c r="D356" s="161"/>
      <c r="E356" s="161"/>
      <c r="F356" s="161">
        <f t="shared" si="87"/>
        <v>0</v>
      </c>
    </row>
    <row r="357" spans="1:6" ht="17.100000000000001" customHeight="1" x14ac:dyDescent="0.25">
      <c r="A357" s="79">
        <v>452</v>
      </c>
      <c r="B357" s="80" t="s">
        <v>135</v>
      </c>
      <c r="C357" s="160">
        <v>0</v>
      </c>
      <c r="D357" s="160">
        <f t="shared" ref="D357:E357" si="101">D358</f>
        <v>0</v>
      </c>
      <c r="E357" s="160">
        <f t="shared" si="101"/>
        <v>0</v>
      </c>
      <c r="F357" s="160">
        <f t="shared" si="87"/>
        <v>0</v>
      </c>
    </row>
    <row r="358" spans="1:6" ht="17.100000000000001" customHeight="1" x14ac:dyDescent="0.25">
      <c r="A358" s="88">
        <v>4521</v>
      </c>
      <c r="B358" s="82" t="s">
        <v>135</v>
      </c>
      <c r="C358" s="161">
        <v>0</v>
      </c>
      <c r="D358" s="161"/>
      <c r="E358" s="161"/>
      <c r="F358" s="161">
        <f t="shared" si="87"/>
        <v>0</v>
      </c>
    </row>
    <row r="359" spans="1:6" ht="17.100000000000001" customHeight="1" x14ac:dyDescent="0.25">
      <c r="A359" s="75">
        <v>52</v>
      </c>
      <c r="B359" s="76" t="s">
        <v>38</v>
      </c>
      <c r="C359" s="151">
        <v>8812348</v>
      </c>
      <c r="D359" s="151">
        <f>D360+D366+D379+D385</f>
        <v>0</v>
      </c>
      <c r="E359" s="151">
        <f>E360+E366+E379+E385</f>
        <v>0</v>
      </c>
      <c r="F359" s="151">
        <f t="shared" si="87"/>
        <v>8812348</v>
      </c>
    </row>
    <row r="360" spans="1:6" ht="17.100000000000001" customHeight="1" x14ac:dyDescent="0.25">
      <c r="A360" s="94">
        <v>31</v>
      </c>
      <c r="B360" s="95" t="s">
        <v>19</v>
      </c>
      <c r="C360" s="155">
        <v>874072</v>
      </c>
      <c r="D360" s="155">
        <f>D361+D364</f>
        <v>0</v>
      </c>
      <c r="E360" s="155">
        <f>E361+E364</f>
        <v>0</v>
      </c>
      <c r="F360" s="155">
        <f t="shared" si="87"/>
        <v>874072</v>
      </c>
    </row>
    <row r="361" spans="1:6" ht="17.100000000000001" customHeight="1" x14ac:dyDescent="0.25">
      <c r="A361" s="84">
        <v>311</v>
      </c>
      <c r="B361" s="85" t="s">
        <v>146</v>
      </c>
      <c r="C361" s="160">
        <v>803238</v>
      </c>
      <c r="D361" s="160">
        <f>D362+D363</f>
        <v>0</v>
      </c>
      <c r="E361" s="160">
        <f>E362+E363</f>
        <v>0</v>
      </c>
      <c r="F361" s="160">
        <f t="shared" si="87"/>
        <v>803238</v>
      </c>
    </row>
    <row r="362" spans="1:6" ht="17.100000000000001" customHeight="1" x14ac:dyDescent="0.25">
      <c r="A362" s="90">
        <v>3111</v>
      </c>
      <c r="B362" s="87" t="s">
        <v>147</v>
      </c>
      <c r="C362" s="172">
        <v>519211</v>
      </c>
      <c r="D362" s="172"/>
      <c r="E362" s="172"/>
      <c r="F362" s="172">
        <f t="shared" si="87"/>
        <v>519211</v>
      </c>
    </row>
    <row r="363" spans="1:6" ht="17.100000000000001" customHeight="1" x14ac:dyDescent="0.25">
      <c r="A363" s="90">
        <v>3114</v>
      </c>
      <c r="B363" s="87" t="s">
        <v>188</v>
      </c>
      <c r="C363" s="172">
        <v>284027</v>
      </c>
      <c r="D363" s="172"/>
      <c r="E363" s="172"/>
      <c r="F363" s="172">
        <f t="shared" si="87"/>
        <v>284027</v>
      </c>
    </row>
    <row r="364" spans="1:6" ht="17.100000000000001" customHeight="1" x14ac:dyDescent="0.25">
      <c r="A364" s="84">
        <v>313</v>
      </c>
      <c r="B364" s="85" t="s">
        <v>148</v>
      </c>
      <c r="C364" s="160">
        <v>70834</v>
      </c>
      <c r="D364" s="160">
        <f>D365</f>
        <v>0</v>
      </c>
      <c r="E364" s="160">
        <f>E365</f>
        <v>0</v>
      </c>
      <c r="F364" s="160">
        <f t="shared" si="87"/>
        <v>70834</v>
      </c>
    </row>
    <row r="365" spans="1:6" ht="17.100000000000001" customHeight="1" x14ac:dyDescent="0.25">
      <c r="A365" s="90">
        <v>3132</v>
      </c>
      <c r="B365" s="91" t="s">
        <v>149</v>
      </c>
      <c r="C365" s="172">
        <v>70834</v>
      </c>
      <c r="D365" s="172"/>
      <c r="E365" s="172"/>
      <c r="F365" s="172">
        <f t="shared" si="87"/>
        <v>70834</v>
      </c>
    </row>
    <row r="366" spans="1:6" ht="17.100000000000001" customHeight="1" x14ac:dyDescent="0.25">
      <c r="A366" s="77">
        <v>32</v>
      </c>
      <c r="B366" s="83" t="s">
        <v>27</v>
      </c>
      <c r="C366" s="155">
        <v>7938276</v>
      </c>
      <c r="D366" s="155">
        <f t="shared" ref="D366:E366" si="102">D367+D370+D373+D377</f>
        <v>0</v>
      </c>
      <c r="E366" s="155">
        <f t="shared" si="102"/>
        <v>0</v>
      </c>
      <c r="F366" s="155">
        <f t="shared" si="87"/>
        <v>7938276</v>
      </c>
    </row>
    <row r="367" spans="1:6" ht="17.100000000000001" customHeight="1" x14ac:dyDescent="0.25">
      <c r="A367" s="84">
        <v>321</v>
      </c>
      <c r="B367" s="85" t="s">
        <v>150</v>
      </c>
      <c r="C367" s="160">
        <v>48777</v>
      </c>
      <c r="D367" s="160">
        <f t="shared" ref="D367:E367" si="103">D369+D368</f>
        <v>0</v>
      </c>
      <c r="E367" s="160">
        <f t="shared" si="103"/>
        <v>0</v>
      </c>
      <c r="F367" s="160">
        <f t="shared" si="87"/>
        <v>48777</v>
      </c>
    </row>
    <row r="368" spans="1:6" ht="17.100000000000001" customHeight="1" x14ac:dyDescent="0.25">
      <c r="A368" s="86">
        <v>3211</v>
      </c>
      <c r="B368" s="82" t="s">
        <v>163</v>
      </c>
      <c r="C368" s="190">
        <v>3917</v>
      </c>
      <c r="D368" s="190"/>
      <c r="E368" s="190"/>
      <c r="F368" s="190">
        <f t="shared" si="87"/>
        <v>3917</v>
      </c>
    </row>
    <row r="369" spans="1:6" ht="17.100000000000001" customHeight="1" x14ac:dyDescent="0.25">
      <c r="A369" s="90">
        <v>3212</v>
      </c>
      <c r="B369" s="91" t="s">
        <v>151</v>
      </c>
      <c r="C369" s="172">
        <v>44860</v>
      </c>
      <c r="D369" s="172"/>
      <c r="E369" s="172"/>
      <c r="F369" s="172">
        <f t="shared" si="87"/>
        <v>44860</v>
      </c>
    </row>
    <row r="370" spans="1:6" ht="17.100000000000001" customHeight="1" x14ac:dyDescent="0.25">
      <c r="A370" s="79">
        <v>322</v>
      </c>
      <c r="B370" s="80" t="s">
        <v>153</v>
      </c>
      <c r="C370" s="160">
        <v>7785461</v>
      </c>
      <c r="D370" s="160">
        <f t="shared" ref="D370" si="104">SUM(D371:D372)</f>
        <v>0</v>
      </c>
      <c r="E370" s="160">
        <f t="shared" ref="E370" si="105">SUM(E371:E372)</f>
        <v>0</v>
      </c>
      <c r="F370" s="160">
        <f t="shared" si="87"/>
        <v>7785461</v>
      </c>
    </row>
    <row r="371" spans="1:6" ht="17.100000000000001" customHeight="1" x14ac:dyDescent="0.25">
      <c r="A371" s="88">
        <v>3221</v>
      </c>
      <c r="B371" s="82" t="s">
        <v>154</v>
      </c>
      <c r="C371" s="161">
        <v>7785461</v>
      </c>
      <c r="D371" s="161"/>
      <c r="E371" s="161"/>
      <c r="F371" s="161">
        <f t="shared" si="87"/>
        <v>7785461</v>
      </c>
    </row>
    <row r="372" spans="1:6" ht="17.100000000000001" customHeight="1" x14ac:dyDescent="0.25">
      <c r="A372" s="88">
        <v>3222</v>
      </c>
      <c r="B372" s="82" t="s">
        <v>164</v>
      </c>
      <c r="C372" s="161">
        <v>0</v>
      </c>
      <c r="D372" s="161"/>
      <c r="E372" s="161"/>
      <c r="F372" s="161">
        <f t="shared" si="87"/>
        <v>0</v>
      </c>
    </row>
    <row r="373" spans="1:6" ht="17.100000000000001" customHeight="1" x14ac:dyDescent="0.25">
      <c r="A373" s="79">
        <v>323</v>
      </c>
      <c r="B373" s="80" t="s">
        <v>144</v>
      </c>
      <c r="C373" s="160">
        <v>104038</v>
      </c>
      <c r="D373" s="160">
        <f t="shared" ref="D373:E373" si="106">SUM(D374:D376)</f>
        <v>0</v>
      </c>
      <c r="E373" s="160">
        <f t="shared" si="106"/>
        <v>0</v>
      </c>
      <c r="F373" s="160">
        <f t="shared" ref="F373:F436" si="107">C373-D373+E373</f>
        <v>104038</v>
      </c>
    </row>
    <row r="374" spans="1:6" ht="17.100000000000001" customHeight="1" x14ac:dyDescent="0.25">
      <c r="A374" s="88">
        <v>3237</v>
      </c>
      <c r="B374" s="82" t="s">
        <v>145</v>
      </c>
      <c r="C374" s="161">
        <v>96110</v>
      </c>
      <c r="D374" s="161"/>
      <c r="E374" s="161"/>
      <c r="F374" s="161">
        <f t="shared" si="107"/>
        <v>96110</v>
      </c>
    </row>
    <row r="375" spans="1:6" ht="17.100000000000001" customHeight="1" x14ac:dyDescent="0.25">
      <c r="A375" s="88">
        <v>3238</v>
      </c>
      <c r="B375" s="82" t="s">
        <v>174</v>
      </c>
      <c r="C375" s="161">
        <v>3814</v>
      </c>
      <c r="D375" s="161"/>
      <c r="E375" s="161"/>
      <c r="F375" s="161">
        <f t="shared" si="107"/>
        <v>3814</v>
      </c>
    </row>
    <row r="376" spans="1:6" ht="17.100000000000001" customHeight="1" x14ac:dyDescent="0.25">
      <c r="A376" s="88">
        <v>3239</v>
      </c>
      <c r="B376" s="82" t="s">
        <v>157</v>
      </c>
      <c r="C376" s="161">
        <v>4114</v>
      </c>
      <c r="D376" s="161"/>
      <c r="E376" s="161"/>
      <c r="F376" s="161">
        <f t="shared" si="107"/>
        <v>4114</v>
      </c>
    </row>
    <row r="377" spans="1:6" ht="17.100000000000001" customHeight="1" x14ac:dyDescent="0.25">
      <c r="A377" s="79">
        <v>324</v>
      </c>
      <c r="B377" s="80" t="s">
        <v>175</v>
      </c>
      <c r="C377" s="160">
        <v>0</v>
      </c>
      <c r="D377" s="160">
        <f t="shared" ref="D377:E377" si="108">D378</f>
        <v>0</v>
      </c>
      <c r="E377" s="160">
        <f t="shared" si="108"/>
        <v>0</v>
      </c>
      <c r="F377" s="160">
        <f t="shared" si="107"/>
        <v>0</v>
      </c>
    </row>
    <row r="378" spans="1:6" ht="17.100000000000001" customHeight="1" x14ac:dyDescent="0.25">
      <c r="A378" s="88">
        <v>3241</v>
      </c>
      <c r="B378" s="82" t="s">
        <v>175</v>
      </c>
      <c r="C378" s="161">
        <v>0</v>
      </c>
      <c r="D378" s="161"/>
      <c r="E378" s="161"/>
      <c r="F378" s="161">
        <f t="shared" si="107"/>
        <v>0</v>
      </c>
    </row>
    <row r="379" spans="1:6" ht="17.100000000000001" customHeight="1" x14ac:dyDescent="0.25">
      <c r="A379" s="77">
        <v>42</v>
      </c>
      <c r="B379" s="83" t="s">
        <v>59</v>
      </c>
      <c r="C379" s="155">
        <v>0</v>
      </c>
      <c r="D379" s="155">
        <f t="shared" ref="D379:E379" si="109">D380+D383</f>
        <v>0</v>
      </c>
      <c r="E379" s="155">
        <f t="shared" si="109"/>
        <v>0</v>
      </c>
      <c r="F379" s="155">
        <f t="shared" si="107"/>
        <v>0</v>
      </c>
    </row>
    <row r="380" spans="1:6" ht="17.100000000000001" customHeight="1" x14ac:dyDescent="0.25">
      <c r="A380" s="79">
        <v>422</v>
      </c>
      <c r="B380" s="80" t="s">
        <v>124</v>
      </c>
      <c r="C380" s="160">
        <v>0</v>
      </c>
      <c r="D380" s="160">
        <f t="shared" ref="D380:E380" si="110">SUM(D381:D382)</f>
        <v>0</v>
      </c>
      <c r="E380" s="160">
        <f t="shared" si="110"/>
        <v>0</v>
      </c>
      <c r="F380" s="160">
        <f t="shared" si="107"/>
        <v>0</v>
      </c>
    </row>
    <row r="381" spans="1:6" ht="17.100000000000001" customHeight="1" x14ac:dyDescent="0.25">
      <c r="A381" s="88">
        <v>4221</v>
      </c>
      <c r="B381" s="82" t="s">
        <v>125</v>
      </c>
      <c r="C381" s="161">
        <v>0</v>
      </c>
      <c r="D381" s="161"/>
      <c r="E381" s="161"/>
      <c r="F381" s="161">
        <f t="shared" si="107"/>
        <v>0</v>
      </c>
    </row>
    <row r="382" spans="1:6" ht="17.100000000000001" customHeight="1" x14ac:dyDescent="0.25">
      <c r="A382" s="88">
        <v>4224</v>
      </c>
      <c r="B382" s="82" t="s">
        <v>128</v>
      </c>
      <c r="C382" s="161">
        <v>0</v>
      </c>
      <c r="D382" s="161"/>
      <c r="E382" s="161"/>
      <c r="F382" s="161">
        <f t="shared" si="107"/>
        <v>0</v>
      </c>
    </row>
    <row r="383" spans="1:6" ht="17.100000000000001" customHeight="1" x14ac:dyDescent="0.25">
      <c r="A383" s="79">
        <v>426</v>
      </c>
      <c r="B383" s="80" t="s">
        <v>131</v>
      </c>
      <c r="C383" s="160">
        <v>0</v>
      </c>
      <c r="D383" s="160">
        <f t="shared" ref="D383:E383" si="111">D384</f>
        <v>0</v>
      </c>
      <c r="E383" s="160">
        <f t="shared" si="111"/>
        <v>0</v>
      </c>
      <c r="F383" s="160">
        <f t="shared" si="107"/>
        <v>0</v>
      </c>
    </row>
    <row r="384" spans="1:6" ht="17.100000000000001" customHeight="1" x14ac:dyDescent="0.25">
      <c r="A384" s="88">
        <v>4262</v>
      </c>
      <c r="B384" s="82" t="s">
        <v>132</v>
      </c>
      <c r="C384" s="161">
        <v>0</v>
      </c>
      <c r="D384" s="161"/>
      <c r="E384" s="161"/>
      <c r="F384" s="161">
        <f t="shared" si="107"/>
        <v>0</v>
      </c>
    </row>
    <row r="385" spans="1:6" ht="17.100000000000001" customHeight="1" x14ac:dyDescent="0.25">
      <c r="A385" s="77">
        <v>45</v>
      </c>
      <c r="B385" s="83" t="s">
        <v>61</v>
      </c>
      <c r="C385" s="155">
        <v>0</v>
      </c>
      <c r="D385" s="155">
        <f t="shared" ref="D385:E386" si="112">D386</f>
        <v>0</v>
      </c>
      <c r="E385" s="155">
        <f t="shared" si="112"/>
        <v>0</v>
      </c>
      <c r="F385" s="155">
        <f t="shared" si="107"/>
        <v>0</v>
      </c>
    </row>
    <row r="386" spans="1:6" ht="17.100000000000001" customHeight="1" x14ac:dyDescent="0.25">
      <c r="A386" s="79">
        <v>451</v>
      </c>
      <c r="B386" s="80" t="s">
        <v>134</v>
      </c>
      <c r="C386" s="160">
        <v>0</v>
      </c>
      <c r="D386" s="160">
        <f t="shared" si="112"/>
        <v>0</v>
      </c>
      <c r="E386" s="160">
        <f t="shared" si="112"/>
        <v>0</v>
      </c>
      <c r="F386" s="160">
        <f t="shared" si="107"/>
        <v>0</v>
      </c>
    </row>
    <row r="387" spans="1:6" ht="17.100000000000001" customHeight="1" x14ac:dyDescent="0.25">
      <c r="A387" s="88">
        <v>4511</v>
      </c>
      <c r="B387" s="82" t="s">
        <v>134</v>
      </c>
      <c r="C387" s="161">
        <v>0</v>
      </c>
      <c r="D387" s="161"/>
      <c r="E387" s="161"/>
      <c r="F387" s="161">
        <f t="shared" si="107"/>
        <v>0</v>
      </c>
    </row>
    <row r="388" spans="1:6" ht="17.100000000000001" customHeight="1" x14ac:dyDescent="0.25">
      <c r="A388" s="75">
        <v>61</v>
      </c>
      <c r="B388" s="76" t="s">
        <v>53</v>
      </c>
      <c r="C388" s="151">
        <v>137899</v>
      </c>
      <c r="D388" s="151">
        <f>D389+D392+D415+D429</f>
        <v>0</v>
      </c>
      <c r="E388" s="151">
        <f>E389+E392+E415+E429</f>
        <v>0</v>
      </c>
      <c r="F388" s="151">
        <f t="shared" si="107"/>
        <v>137899</v>
      </c>
    </row>
    <row r="389" spans="1:6" ht="17.100000000000001" customHeight="1" x14ac:dyDescent="0.25">
      <c r="A389" s="94">
        <v>31</v>
      </c>
      <c r="B389" s="95" t="s">
        <v>19</v>
      </c>
      <c r="C389" s="155">
        <v>6525</v>
      </c>
      <c r="D389" s="155">
        <f t="shared" ref="D389:E390" si="113">D390</f>
        <v>0</v>
      </c>
      <c r="E389" s="155">
        <f t="shared" si="113"/>
        <v>0</v>
      </c>
      <c r="F389" s="155">
        <f t="shared" si="107"/>
        <v>6525</v>
      </c>
    </row>
    <row r="390" spans="1:6" ht="17.100000000000001" customHeight="1" x14ac:dyDescent="0.25">
      <c r="A390" s="84">
        <v>311</v>
      </c>
      <c r="B390" s="85" t="s">
        <v>146</v>
      </c>
      <c r="C390" s="160">
        <v>6525</v>
      </c>
      <c r="D390" s="160">
        <f t="shared" si="113"/>
        <v>0</v>
      </c>
      <c r="E390" s="160">
        <f t="shared" si="113"/>
        <v>0</v>
      </c>
      <c r="F390" s="160">
        <f t="shared" si="107"/>
        <v>6525</v>
      </c>
    </row>
    <row r="391" spans="1:6" ht="17.100000000000001" customHeight="1" x14ac:dyDescent="0.25">
      <c r="A391" s="90">
        <v>3111</v>
      </c>
      <c r="B391" s="87" t="s">
        <v>147</v>
      </c>
      <c r="C391" s="191">
        <v>6525</v>
      </c>
      <c r="D391" s="191"/>
      <c r="E391" s="191"/>
      <c r="F391" s="191">
        <f t="shared" si="107"/>
        <v>6525</v>
      </c>
    </row>
    <row r="392" spans="1:6" ht="17.100000000000001" customHeight="1" x14ac:dyDescent="0.25">
      <c r="A392" s="77">
        <v>32</v>
      </c>
      <c r="B392" s="83" t="s">
        <v>27</v>
      </c>
      <c r="C392" s="155">
        <v>131374</v>
      </c>
      <c r="D392" s="155">
        <f t="shared" ref="D392:E392" si="114">D393+D397+D402+D409+D411</f>
        <v>0</v>
      </c>
      <c r="E392" s="155">
        <f t="shared" si="114"/>
        <v>0</v>
      </c>
      <c r="F392" s="155">
        <f t="shared" si="107"/>
        <v>131374</v>
      </c>
    </row>
    <row r="393" spans="1:6" ht="17.100000000000001" customHeight="1" x14ac:dyDescent="0.25">
      <c r="A393" s="79">
        <v>321</v>
      </c>
      <c r="B393" s="80" t="s">
        <v>150</v>
      </c>
      <c r="C393" s="160">
        <v>79872</v>
      </c>
      <c r="D393" s="160">
        <f t="shared" ref="D393" si="115">SUM(D394:D396)</f>
        <v>0</v>
      </c>
      <c r="E393" s="160">
        <f t="shared" ref="E393" si="116">SUM(E394:E396)</f>
        <v>0</v>
      </c>
      <c r="F393" s="160">
        <f t="shared" si="107"/>
        <v>79872</v>
      </c>
    </row>
    <row r="394" spans="1:6" ht="17.100000000000001" customHeight="1" x14ac:dyDescent="0.25">
      <c r="A394" s="88">
        <v>3211</v>
      </c>
      <c r="B394" s="82" t="s">
        <v>163</v>
      </c>
      <c r="C394" s="161">
        <v>40587</v>
      </c>
      <c r="D394" s="161"/>
      <c r="E394" s="161"/>
      <c r="F394" s="161">
        <f t="shared" si="107"/>
        <v>40587</v>
      </c>
    </row>
    <row r="395" spans="1:6" ht="17.100000000000001" customHeight="1" x14ac:dyDescent="0.25">
      <c r="A395" s="88">
        <v>3212</v>
      </c>
      <c r="B395" s="82" t="s">
        <v>151</v>
      </c>
      <c r="C395" s="161">
        <v>0</v>
      </c>
      <c r="D395" s="161"/>
      <c r="E395" s="161"/>
      <c r="F395" s="161">
        <f t="shared" si="107"/>
        <v>0</v>
      </c>
    </row>
    <row r="396" spans="1:6" ht="17.100000000000001" customHeight="1" x14ac:dyDescent="0.25">
      <c r="A396" s="88">
        <v>3213</v>
      </c>
      <c r="B396" s="82" t="s">
        <v>152</v>
      </c>
      <c r="C396" s="161">
        <v>39285</v>
      </c>
      <c r="D396" s="161"/>
      <c r="E396" s="161"/>
      <c r="F396" s="161">
        <f t="shared" si="107"/>
        <v>39285</v>
      </c>
    </row>
    <row r="397" spans="1:6" ht="17.100000000000001" customHeight="1" x14ac:dyDescent="0.25">
      <c r="A397" s="79">
        <v>322</v>
      </c>
      <c r="B397" s="80" t="s">
        <v>153</v>
      </c>
      <c r="C397" s="160">
        <v>29662</v>
      </c>
      <c r="D397" s="160">
        <f t="shared" ref="D397:E397" si="117">SUM(D398:D401)</f>
        <v>0</v>
      </c>
      <c r="E397" s="160">
        <f t="shared" si="117"/>
        <v>0</v>
      </c>
      <c r="F397" s="160">
        <f t="shared" si="107"/>
        <v>29662</v>
      </c>
    </row>
    <row r="398" spans="1:6" ht="17.100000000000001" customHeight="1" x14ac:dyDescent="0.25">
      <c r="A398" s="88">
        <v>3221</v>
      </c>
      <c r="B398" s="82" t="s">
        <v>154</v>
      </c>
      <c r="C398" s="161">
        <v>2963</v>
      </c>
      <c r="D398" s="161"/>
      <c r="E398" s="161"/>
      <c r="F398" s="161">
        <f t="shared" si="107"/>
        <v>2963</v>
      </c>
    </row>
    <row r="399" spans="1:6" ht="17.100000000000001" customHeight="1" x14ac:dyDescent="0.25">
      <c r="A399" s="88">
        <v>3222</v>
      </c>
      <c r="B399" s="82" t="s">
        <v>164</v>
      </c>
      <c r="C399" s="161">
        <v>24045</v>
      </c>
      <c r="D399" s="161"/>
      <c r="E399" s="161"/>
      <c r="F399" s="161">
        <f t="shared" si="107"/>
        <v>24045</v>
      </c>
    </row>
    <row r="400" spans="1:6" ht="17.100000000000001" customHeight="1" x14ac:dyDescent="0.25">
      <c r="A400" s="88">
        <v>3224</v>
      </c>
      <c r="B400" s="82" t="s">
        <v>169</v>
      </c>
      <c r="C400" s="161">
        <v>1327</v>
      </c>
      <c r="D400" s="161"/>
      <c r="E400" s="161"/>
      <c r="F400" s="161">
        <f t="shared" si="107"/>
        <v>1327</v>
      </c>
    </row>
    <row r="401" spans="1:6" ht="17.100000000000001" customHeight="1" x14ac:dyDescent="0.25">
      <c r="A401" s="88">
        <v>3225</v>
      </c>
      <c r="B401" s="82" t="s">
        <v>170</v>
      </c>
      <c r="C401" s="161">
        <v>1327</v>
      </c>
      <c r="D401" s="161"/>
      <c r="E401" s="161"/>
      <c r="F401" s="161">
        <f t="shared" si="107"/>
        <v>1327</v>
      </c>
    </row>
    <row r="402" spans="1:6" ht="17.100000000000001" customHeight="1" x14ac:dyDescent="0.25">
      <c r="A402" s="79">
        <v>323</v>
      </c>
      <c r="B402" s="80" t="s">
        <v>144</v>
      </c>
      <c r="C402" s="160">
        <v>20910</v>
      </c>
      <c r="D402" s="160">
        <f t="shared" ref="D402:E402" si="118">SUM(D403:D408)</f>
        <v>0</v>
      </c>
      <c r="E402" s="160">
        <f t="shared" si="118"/>
        <v>0</v>
      </c>
      <c r="F402" s="160">
        <f t="shared" si="107"/>
        <v>20910</v>
      </c>
    </row>
    <row r="403" spans="1:6" ht="17.100000000000001" customHeight="1" x14ac:dyDescent="0.25">
      <c r="A403" s="88">
        <v>3231</v>
      </c>
      <c r="B403" s="82" t="s">
        <v>171</v>
      </c>
      <c r="C403" s="161">
        <v>664</v>
      </c>
      <c r="D403" s="161"/>
      <c r="E403" s="161"/>
      <c r="F403" s="161">
        <f t="shared" si="107"/>
        <v>664</v>
      </c>
    </row>
    <row r="404" spans="1:6" ht="17.100000000000001" customHeight="1" x14ac:dyDescent="0.25">
      <c r="A404" s="88">
        <v>3232</v>
      </c>
      <c r="B404" s="82" t="s">
        <v>172</v>
      </c>
      <c r="C404" s="161">
        <v>6636</v>
      </c>
      <c r="D404" s="161"/>
      <c r="E404" s="161"/>
      <c r="F404" s="161">
        <f t="shared" si="107"/>
        <v>6636</v>
      </c>
    </row>
    <row r="405" spans="1:6" ht="17.100000000000001" customHeight="1" x14ac:dyDescent="0.25">
      <c r="A405" s="88">
        <v>3233</v>
      </c>
      <c r="B405" s="82" t="s">
        <v>155</v>
      </c>
      <c r="C405" s="161">
        <v>664</v>
      </c>
      <c r="D405" s="161"/>
      <c r="E405" s="161"/>
      <c r="F405" s="161">
        <f t="shared" si="107"/>
        <v>664</v>
      </c>
    </row>
    <row r="406" spans="1:6" ht="17.100000000000001" customHeight="1" x14ac:dyDescent="0.25">
      <c r="A406" s="88">
        <v>3237</v>
      </c>
      <c r="B406" s="82" t="s">
        <v>145</v>
      </c>
      <c r="C406" s="161">
        <v>664</v>
      </c>
      <c r="D406" s="161"/>
      <c r="E406" s="161"/>
      <c r="F406" s="161">
        <f t="shared" si="107"/>
        <v>664</v>
      </c>
    </row>
    <row r="407" spans="1:6" ht="17.100000000000001" customHeight="1" x14ac:dyDescent="0.25">
      <c r="A407" s="88">
        <v>3238</v>
      </c>
      <c r="B407" s="82" t="s">
        <v>174</v>
      </c>
      <c r="C407" s="161">
        <v>664</v>
      </c>
      <c r="D407" s="161"/>
      <c r="E407" s="161"/>
      <c r="F407" s="161">
        <f t="shared" si="107"/>
        <v>664</v>
      </c>
    </row>
    <row r="408" spans="1:6" ht="17.100000000000001" customHeight="1" x14ac:dyDescent="0.25">
      <c r="A408" s="88">
        <v>3239</v>
      </c>
      <c r="B408" s="82" t="s">
        <v>157</v>
      </c>
      <c r="C408" s="161">
        <v>11618</v>
      </c>
      <c r="D408" s="161"/>
      <c r="E408" s="161"/>
      <c r="F408" s="161">
        <f t="shared" si="107"/>
        <v>11618</v>
      </c>
    </row>
    <row r="409" spans="1:6" ht="17.100000000000001" customHeight="1" x14ac:dyDescent="0.25">
      <c r="A409" s="79">
        <v>324</v>
      </c>
      <c r="B409" s="80" t="s">
        <v>175</v>
      </c>
      <c r="C409" s="160">
        <v>0</v>
      </c>
      <c r="D409" s="160">
        <f t="shared" ref="D409:E409" si="119">D410</f>
        <v>0</v>
      </c>
      <c r="E409" s="160">
        <f t="shared" si="119"/>
        <v>0</v>
      </c>
      <c r="F409" s="160">
        <f t="shared" si="107"/>
        <v>0</v>
      </c>
    </row>
    <row r="410" spans="1:6" ht="17.100000000000001" customHeight="1" x14ac:dyDescent="0.25">
      <c r="A410" s="88">
        <v>3241</v>
      </c>
      <c r="B410" s="82" t="s">
        <v>175</v>
      </c>
      <c r="C410" s="161">
        <v>0</v>
      </c>
      <c r="D410" s="161"/>
      <c r="E410" s="161"/>
      <c r="F410" s="161">
        <f t="shared" si="107"/>
        <v>0</v>
      </c>
    </row>
    <row r="411" spans="1:6" ht="17.100000000000001" customHeight="1" x14ac:dyDescent="0.25">
      <c r="A411" s="79">
        <v>329</v>
      </c>
      <c r="B411" s="80" t="s">
        <v>158</v>
      </c>
      <c r="C411" s="160">
        <v>930</v>
      </c>
      <c r="D411" s="160">
        <f t="shared" ref="D411:E411" si="120">SUM(D412:D414)</f>
        <v>0</v>
      </c>
      <c r="E411" s="160">
        <f t="shared" si="120"/>
        <v>0</v>
      </c>
      <c r="F411" s="160">
        <f t="shared" si="107"/>
        <v>930</v>
      </c>
    </row>
    <row r="412" spans="1:6" ht="17.100000000000001" customHeight="1" x14ac:dyDescent="0.25">
      <c r="A412" s="88">
        <v>3292</v>
      </c>
      <c r="B412" s="82" t="s">
        <v>177</v>
      </c>
      <c r="C412" s="161">
        <v>133</v>
      </c>
      <c r="D412" s="161"/>
      <c r="E412" s="161"/>
      <c r="F412" s="161">
        <f t="shared" si="107"/>
        <v>133</v>
      </c>
    </row>
    <row r="413" spans="1:6" ht="17.100000000000001" customHeight="1" x14ac:dyDescent="0.25">
      <c r="A413" s="88">
        <v>3293</v>
      </c>
      <c r="B413" s="82" t="s">
        <v>178</v>
      </c>
      <c r="C413" s="161">
        <v>133</v>
      </c>
      <c r="D413" s="161"/>
      <c r="E413" s="161"/>
      <c r="F413" s="161">
        <f t="shared" si="107"/>
        <v>133</v>
      </c>
    </row>
    <row r="414" spans="1:6" ht="17.100000000000001" customHeight="1" x14ac:dyDescent="0.25">
      <c r="A414" s="88">
        <v>3294</v>
      </c>
      <c r="B414" s="82" t="s">
        <v>179</v>
      </c>
      <c r="C414" s="161">
        <v>664</v>
      </c>
      <c r="D414" s="161"/>
      <c r="E414" s="161"/>
      <c r="F414" s="161">
        <f t="shared" si="107"/>
        <v>664</v>
      </c>
    </row>
    <row r="415" spans="1:6" ht="28.5" hidden="1" x14ac:dyDescent="0.25">
      <c r="A415" s="77">
        <v>42</v>
      </c>
      <c r="B415" s="83" t="s">
        <v>59</v>
      </c>
      <c r="C415" s="155">
        <v>0</v>
      </c>
      <c r="D415" s="155">
        <f t="shared" ref="D415:E415" si="121">D416+D423+D426</f>
        <v>0</v>
      </c>
      <c r="E415" s="155">
        <f t="shared" si="121"/>
        <v>0</v>
      </c>
      <c r="F415" s="155">
        <f t="shared" si="107"/>
        <v>0</v>
      </c>
    </row>
    <row r="416" spans="1:6" hidden="1" x14ac:dyDescent="0.25">
      <c r="A416" s="79">
        <v>422</v>
      </c>
      <c r="B416" s="80" t="s">
        <v>124</v>
      </c>
      <c r="C416" s="160">
        <v>0</v>
      </c>
      <c r="D416" s="160">
        <f t="shared" ref="D416:E416" si="122">SUM(D417:D422)</f>
        <v>0</v>
      </c>
      <c r="E416" s="160">
        <f t="shared" si="122"/>
        <v>0</v>
      </c>
      <c r="F416" s="160">
        <f t="shared" si="107"/>
        <v>0</v>
      </c>
    </row>
    <row r="417" spans="1:6" hidden="1" x14ac:dyDescent="0.25">
      <c r="A417" s="88">
        <v>4221</v>
      </c>
      <c r="B417" s="82" t="s">
        <v>125</v>
      </c>
      <c r="C417" s="161">
        <v>0</v>
      </c>
      <c r="D417" s="161"/>
      <c r="E417" s="161"/>
      <c r="F417" s="161">
        <f t="shared" si="107"/>
        <v>0</v>
      </c>
    </row>
    <row r="418" spans="1:6" hidden="1" x14ac:dyDescent="0.25">
      <c r="A418" s="88">
        <v>4222</v>
      </c>
      <c r="B418" s="82" t="s">
        <v>126</v>
      </c>
      <c r="C418" s="161">
        <v>0</v>
      </c>
      <c r="D418" s="161"/>
      <c r="E418" s="161"/>
      <c r="F418" s="161">
        <f t="shared" si="107"/>
        <v>0</v>
      </c>
    </row>
    <row r="419" spans="1:6" hidden="1" x14ac:dyDescent="0.25">
      <c r="A419" s="88">
        <v>4223</v>
      </c>
      <c r="B419" s="82" t="s">
        <v>127</v>
      </c>
      <c r="C419" s="161">
        <v>0</v>
      </c>
      <c r="D419" s="161"/>
      <c r="E419" s="161"/>
      <c r="F419" s="161">
        <f t="shared" si="107"/>
        <v>0</v>
      </c>
    </row>
    <row r="420" spans="1:6" hidden="1" x14ac:dyDescent="0.25">
      <c r="A420" s="88">
        <v>4224</v>
      </c>
      <c r="B420" s="82" t="s">
        <v>128</v>
      </c>
      <c r="C420" s="161">
        <v>0</v>
      </c>
      <c r="D420" s="161"/>
      <c r="E420" s="161"/>
      <c r="F420" s="161">
        <f t="shared" si="107"/>
        <v>0</v>
      </c>
    </row>
    <row r="421" spans="1:6" hidden="1" x14ac:dyDescent="0.25">
      <c r="A421" s="88">
        <v>4225</v>
      </c>
      <c r="B421" s="82" t="s">
        <v>129</v>
      </c>
      <c r="C421" s="161">
        <v>0</v>
      </c>
      <c r="D421" s="161"/>
      <c r="E421" s="161"/>
      <c r="F421" s="161">
        <f t="shared" si="107"/>
        <v>0</v>
      </c>
    </row>
    <row r="422" spans="1:6" hidden="1" x14ac:dyDescent="0.25">
      <c r="A422" s="88">
        <v>4227</v>
      </c>
      <c r="B422" s="82" t="s">
        <v>130</v>
      </c>
      <c r="C422" s="161">
        <v>0</v>
      </c>
      <c r="D422" s="161"/>
      <c r="E422" s="161"/>
      <c r="F422" s="161">
        <f t="shared" si="107"/>
        <v>0</v>
      </c>
    </row>
    <row r="423" spans="1:6" ht="28.5" hidden="1" x14ac:dyDescent="0.25">
      <c r="A423" s="79">
        <v>424</v>
      </c>
      <c r="B423" s="80" t="s">
        <v>138</v>
      </c>
      <c r="C423" s="160">
        <v>0</v>
      </c>
      <c r="D423" s="160">
        <f t="shared" ref="D423:E423" si="123">SUM(D424:D425)</f>
        <v>0</v>
      </c>
      <c r="E423" s="160">
        <f t="shared" si="123"/>
        <v>0</v>
      </c>
      <c r="F423" s="160">
        <f t="shared" si="107"/>
        <v>0</v>
      </c>
    </row>
    <row r="424" spans="1:6" hidden="1" x14ac:dyDescent="0.25">
      <c r="A424" s="88">
        <v>4241</v>
      </c>
      <c r="B424" s="82" t="s">
        <v>139</v>
      </c>
      <c r="C424" s="161">
        <v>0</v>
      </c>
      <c r="D424" s="161"/>
      <c r="E424" s="161"/>
      <c r="F424" s="161">
        <f t="shared" si="107"/>
        <v>0</v>
      </c>
    </row>
    <row r="425" spans="1:6" ht="28.5" hidden="1" x14ac:dyDescent="0.25">
      <c r="A425" s="88">
        <v>4242</v>
      </c>
      <c r="B425" s="82" t="s">
        <v>140</v>
      </c>
      <c r="C425" s="161">
        <v>0</v>
      </c>
      <c r="D425" s="161"/>
      <c r="E425" s="161"/>
      <c r="F425" s="161">
        <f t="shared" si="107"/>
        <v>0</v>
      </c>
    </row>
    <row r="426" spans="1:6" hidden="1" x14ac:dyDescent="0.25">
      <c r="A426" s="79">
        <v>426</v>
      </c>
      <c r="B426" s="80" t="s">
        <v>131</v>
      </c>
      <c r="C426" s="160">
        <v>0</v>
      </c>
      <c r="D426" s="160">
        <f t="shared" ref="D426:E426" si="124">SUM(D427:D428)</f>
        <v>0</v>
      </c>
      <c r="E426" s="160">
        <f t="shared" si="124"/>
        <v>0</v>
      </c>
      <c r="F426" s="160">
        <f t="shared" si="107"/>
        <v>0</v>
      </c>
    </row>
    <row r="427" spans="1:6" hidden="1" x14ac:dyDescent="0.25">
      <c r="A427" s="88">
        <v>4262</v>
      </c>
      <c r="B427" s="82" t="s">
        <v>132</v>
      </c>
      <c r="C427" s="161">
        <v>0</v>
      </c>
      <c r="D427" s="161"/>
      <c r="E427" s="161"/>
      <c r="F427" s="161">
        <f t="shared" si="107"/>
        <v>0</v>
      </c>
    </row>
    <row r="428" spans="1:6" hidden="1" x14ac:dyDescent="0.25">
      <c r="A428" s="88">
        <v>4264</v>
      </c>
      <c r="B428" s="82" t="s">
        <v>133</v>
      </c>
      <c r="C428" s="161">
        <v>0</v>
      </c>
      <c r="D428" s="161"/>
      <c r="E428" s="161"/>
      <c r="F428" s="161">
        <f t="shared" si="107"/>
        <v>0</v>
      </c>
    </row>
    <row r="429" spans="1:6" ht="28.5" hidden="1" x14ac:dyDescent="0.25">
      <c r="A429" s="77">
        <v>45</v>
      </c>
      <c r="B429" s="83" t="s">
        <v>61</v>
      </c>
      <c r="C429" s="155">
        <v>0</v>
      </c>
      <c r="D429" s="155">
        <f t="shared" ref="D429:E429" si="125">D430+D432</f>
        <v>0</v>
      </c>
      <c r="E429" s="155">
        <f t="shared" si="125"/>
        <v>0</v>
      </c>
      <c r="F429" s="155">
        <f t="shared" si="107"/>
        <v>0</v>
      </c>
    </row>
    <row r="430" spans="1:6" ht="24.75" hidden="1" customHeight="1" x14ac:dyDescent="0.25">
      <c r="A430" s="79">
        <v>451</v>
      </c>
      <c r="B430" s="80" t="s">
        <v>134</v>
      </c>
      <c r="C430" s="160">
        <v>0</v>
      </c>
      <c r="D430" s="160">
        <f t="shared" ref="D430:E430" si="126">D431</f>
        <v>0</v>
      </c>
      <c r="E430" s="160">
        <f t="shared" si="126"/>
        <v>0</v>
      </c>
      <c r="F430" s="160">
        <f t="shared" si="107"/>
        <v>0</v>
      </c>
    </row>
    <row r="431" spans="1:6" ht="25.5" hidden="1" customHeight="1" x14ac:dyDescent="0.25">
      <c r="A431" s="88">
        <v>4511</v>
      </c>
      <c r="B431" s="82" t="s">
        <v>134</v>
      </c>
      <c r="C431" s="161">
        <v>0</v>
      </c>
      <c r="D431" s="161"/>
      <c r="E431" s="161"/>
      <c r="F431" s="161">
        <f t="shared" si="107"/>
        <v>0</v>
      </c>
    </row>
    <row r="432" spans="1:6" hidden="1" x14ac:dyDescent="0.25">
      <c r="A432" s="79">
        <v>452</v>
      </c>
      <c r="B432" s="80" t="s">
        <v>135</v>
      </c>
      <c r="C432" s="160">
        <v>0</v>
      </c>
      <c r="D432" s="160">
        <f t="shared" ref="D432:E432" si="127">D433</f>
        <v>0</v>
      </c>
      <c r="E432" s="160">
        <f t="shared" si="127"/>
        <v>0</v>
      </c>
      <c r="F432" s="160">
        <f t="shared" si="107"/>
        <v>0</v>
      </c>
    </row>
    <row r="433" spans="1:6" hidden="1" x14ac:dyDescent="0.25">
      <c r="A433" s="88">
        <v>4521</v>
      </c>
      <c r="B433" s="82" t="s">
        <v>135</v>
      </c>
      <c r="C433" s="161">
        <v>0</v>
      </c>
      <c r="D433" s="161"/>
      <c r="E433" s="161"/>
      <c r="F433" s="161">
        <f t="shared" si="107"/>
        <v>0</v>
      </c>
    </row>
    <row r="434" spans="1:6" hidden="1" x14ac:dyDescent="0.25">
      <c r="A434" s="75">
        <v>71</v>
      </c>
      <c r="B434" s="76" t="s">
        <v>60</v>
      </c>
      <c r="C434" s="151">
        <v>0</v>
      </c>
      <c r="D434" s="151">
        <f t="shared" ref="D434:E436" si="128">D435</f>
        <v>0</v>
      </c>
      <c r="E434" s="151">
        <f t="shared" si="128"/>
        <v>0</v>
      </c>
      <c r="F434" s="151">
        <f t="shared" si="107"/>
        <v>0</v>
      </c>
    </row>
    <row r="435" spans="1:6" ht="28.5" hidden="1" x14ac:dyDescent="0.25">
      <c r="A435" s="77">
        <v>42</v>
      </c>
      <c r="B435" s="83" t="s">
        <v>59</v>
      </c>
      <c r="C435" s="155">
        <v>0</v>
      </c>
      <c r="D435" s="155">
        <f t="shared" si="128"/>
        <v>0</v>
      </c>
      <c r="E435" s="155">
        <f t="shared" si="128"/>
        <v>0</v>
      </c>
      <c r="F435" s="155">
        <f t="shared" si="107"/>
        <v>0</v>
      </c>
    </row>
    <row r="436" spans="1:6" hidden="1" x14ac:dyDescent="0.25">
      <c r="A436" s="79">
        <v>421</v>
      </c>
      <c r="B436" s="80" t="s">
        <v>122</v>
      </c>
      <c r="C436" s="160">
        <v>0</v>
      </c>
      <c r="D436" s="160">
        <f t="shared" si="128"/>
        <v>0</v>
      </c>
      <c r="E436" s="160">
        <f t="shared" si="128"/>
        <v>0</v>
      </c>
      <c r="F436" s="160">
        <f t="shared" si="107"/>
        <v>0</v>
      </c>
    </row>
    <row r="437" spans="1:6" hidden="1" x14ac:dyDescent="0.25">
      <c r="A437" s="88">
        <v>4214</v>
      </c>
      <c r="B437" s="82" t="s">
        <v>123</v>
      </c>
      <c r="C437" s="161">
        <v>0</v>
      </c>
      <c r="D437" s="161"/>
      <c r="E437" s="161"/>
      <c r="F437" s="161">
        <f t="shared" ref="F437:F499" si="129">C437-D437+E437</f>
        <v>0</v>
      </c>
    </row>
    <row r="438" spans="1:6" ht="45.75" customHeight="1" x14ac:dyDescent="0.25">
      <c r="A438" s="72" t="s">
        <v>82</v>
      </c>
      <c r="B438" s="73" t="s">
        <v>189</v>
      </c>
      <c r="C438" s="150">
        <v>86318</v>
      </c>
      <c r="D438" s="150">
        <f t="shared" ref="D438:E438" si="130">D439</f>
        <v>0</v>
      </c>
      <c r="E438" s="150">
        <f t="shared" si="130"/>
        <v>0</v>
      </c>
      <c r="F438" s="150">
        <f t="shared" si="129"/>
        <v>86318</v>
      </c>
    </row>
    <row r="439" spans="1:6" ht="17.100000000000001" customHeight="1" x14ac:dyDescent="0.25">
      <c r="A439" s="75">
        <v>11</v>
      </c>
      <c r="B439" s="76" t="s">
        <v>16</v>
      </c>
      <c r="C439" s="151">
        <v>86318</v>
      </c>
      <c r="D439" s="151">
        <f t="shared" ref="D439:E439" si="131">D440+D451</f>
        <v>0</v>
      </c>
      <c r="E439" s="151">
        <f t="shared" si="131"/>
        <v>0</v>
      </c>
      <c r="F439" s="151">
        <f>C439-D439+E439</f>
        <v>86318</v>
      </c>
    </row>
    <row r="440" spans="1:6" ht="17.100000000000001" customHeight="1" x14ac:dyDescent="0.25">
      <c r="A440" s="77">
        <v>32</v>
      </c>
      <c r="B440" s="83" t="s">
        <v>27</v>
      </c>
      <c r="C440" s="155">
        <v>83000</v>
      </c>
      <c r="D440" s="155">
        <f t="shared" ref="D440:E440" si="132">D441+D443+D446</f>
        <v>0</v>
      </c>
      <c r="E440" s="155">
        <f t="shared" si="132"/>
        <v>0</v>
      </c>
      <c r="F440" s="155">
        <f>C440-D440+E440</f>
        <v>83000</v>
      </c>
    </row>
    <row r="441" spans="1:6" ht="17.100000000000001" customHeight="1" x14ac:dyDescent="0.25">
      <c r="A441" s="79">
        <v>321</v>
      </c>
      <c r="B441" s="80" t="s">
        <v>150</v>
      </c>
      <c r="C441" s="160">
        <v>22664</v>
      </c>
      <c r="D441" s="160">
        <f t="shared" ref="D441:E441" si="133">D442</f>
        <v>0</v>
      </c>
      <c r="E441" s="160">
        <f t="shared" si="133"/>
        <v>0</v>
      </c>
      <c r="F441" s="160">
        <f t="shared" si="129"/>
        <v>22664</v>
      </c>
    </row>
    <row r="442" spans="1:6" ht="17.100000000000001" customHeight="1" x14ac:dyDescent="0.25">
      <c r="A442" s="88">
        <v>3211</v>
      </c>
      <c r="B442" s="82" t="s">
        <v>163</v>
      </c>
      <c r="C442" s="161">
        <v>22664</v>
      </c>
      <c r="D442" s="161"/>
      <c r="E442" s="161"/>
      <c r="F442" s="161">
        <f t="shared" si="129"/>
        <v>22664</v>
      </c>
    </row>
    <row r="443" spans="1:6" ht="17.100000000000001" customHeight="1" x14ac:dyDescent="0.25">
      <c r="A443" s="79">
        <v>322</v>
      </c>
      <c r="B443" s="80" t="s">
        <v>153</v>
      </c>
      <c r="C443" s="160">
        <v>31190</v>
      </c>
      <c r="D443" s="160">
        <f>SUM(D444:D445)</f>
        <v>0</v>
      </c>
      <c r="E443" s="160">
        <f>SUM(E444:E445)</f>
        <v>0</v>
      </c>
      <c r="F443" s="160">
        <f>C443-D443+E443</f>
        <v>31190</v>
      </c>
    </row>
    <row r="444" spans="1:6" ht="17.100000000000001" customHeight="1" x14ac:dyDescent="0.25">
      <c r="A444" s="88">
        <v>3221</v>
      </c>
      <c r="B444" s="82" t="s">
        <v>154</v>
      </c>
      <c r="C444" s="172">
        <v>1327</v>
      </c>
      <c r="D444" s="172"/>
      <c r="E444" s="172"/>
      <c r="F444" s="172">
        <f t="shared" si="129"/>
        <v>1327</v>
      </c>
    </row>
    <row r="445" spans="1:6" ht="17.100000000000001" customHeight="1" x14ac:dyDescent="0.25">
      <c r="A445" s="88">
        <v>3222</v>
      </c>
      <c r="B445" s="82" t="s">
        <v>164</v>
      </c>
      <c r="C445" s="161">
        <v>29863</v>
      </c>
      <c r="D445" s="161"/>
      <c r="E445" s="161"/>
      <c r="F445" s="161">
        <v>29863</v>
      </c>
    </row>
    <row r="446" spans="1:6" ht="17.100000000000001" customHeight="1" x14ac:dyDescent="0.25">
      <c r="A446" s="79">
        <v>323</v>
      </c>
      <c r="B446" s="80" t="s">
        <v>144</v>
      </c>
      <c r="C446" s="160">
        <v>29146</v>
      </c>
      <c r="D446" s="160">
        <f t="shared" ref="D446:E446" si="134">SUM(D447:D450)</f>
        <v>0</v>
      </c>
      <c r="E446" s="160">
        <f t="shared" si="134"/>
        <v>0</v>
      </c>
      <c r="F446" s="160">
        <f t="shared" si="129"/>
        <v>29146</v>
      </c>
    </row>
    <row r="447" spans="1:6" ht="17.100000000000001" customHeight="1" x14ac:dyDescent="0.25">
      <c r="A447" s="88">
        <v>3232</v>
      </c>
      <c r="B447" s="82" t="s">
        <v>172</v>
      </c>
      <c r="C447" s="161">
        <v>664</v>
      </c>
      <c r="D447" s="161"/>
      <c r="E447" s="161"/>
      <c r="F447" s="161">
        <f t="shared" si="129"/>
        <v>664</v>
      </c>
    </row>
    <row r="448" spans="1:6" ht="17.100000000000001" customHeight="1" x14ac:dyDescent="0.25">
      <c r="A448" s="88">
        <v>3235</v>
      </c>
      <c r="B448" s="82" t="s">
        <v>165</v>
      </c>
      <c r="C448" s="161">
        <v>4500</v>
      </c>
      <c r="D448" s="161"/>
      <c r="E448" s="161"/>
      <c r="F448" s="161">
        <f>C448-D448+E448</f>
        <v>4500</v>
      </c>
    </row>
    <row r="449" spans="1:7" ht="17.100000000000001" customHeight="1" x14ac:dyDescent="0.25">
      <c r="A449" s="88">
        <v>3237</v>
      </c>
      <c r="B449" s="82" t="s">
        <v>145</v>
      </c>
      <c r="C449" s="161">
        <v>17982</v>
      </c>
      <c r="D449" s="161"/>
      <c r="E449" s="161"/>
      <c r="F449" s="161">
        <f t="shared" si="129"/>
        <v>17982</v>
      </c>
    </row>
    <row r="450" spans="1:7" ht="17.100000000000001" customHeight="1" x14ac:dyDescent="0.25">
      <c r="A450" s="88">
        <v>3239</v>
      </c>
      <c r="B450" s="82" t="s">
        <v>157</v>
      </c>
      <c r="C450" s="161">
        <v>6000</v>
      </c>
      <c r="D450" s="161"/>
      <c r="E450" s="161"/>
      <c r="F450" s="161">
        <f t="shared" si="129"/>
        <v>6000</v>
      </c>
    </row>
    <row r="451" spans="1:7" ht="17.100000000000001" customHeight="1" x14ac:dyDescent="0.25">
      <c r="A451" s="77">
        <v>42</v>
      </c>
      <c r="B451" s="83" t="s">
        <v>59</v>
      </c>
      <c r="C451" s="155">
        <v>3318</v>
      </c>
      <c r="D451" s="155">
        <f>D452+D456</f>
        <v>0</v>
      </c>
      <c r="E451" s="155">
        <f>E452+E456</f>
        <v>0</v>
      </c>
      <c r="F451" s="155">
        <f t="shared" si="129"/>
        <v>3318</v>
      </c>
    </row>
    <row r="452" spans="1:7" ht="17.100000000000001" customHeight="1" x14ac:dyDescent="0.25">
      <c r="A452" s="79">
        <v>422</v>
      </c>
      <c r="B452" s="80" t="s">
        <v>124</v>
      </c>
      <c r="C452" s="160">
        <v>3318</v>
      </c>
      <c r="D452" s="160">
        <f>SUM(D453:D455)</f>
        <v>0</v>
      </c>
      <c r="E452" s="160">
        <f>SUM(E453:E455)</f>
        <v>0</v>
      </c>
      <c r="F452" s="160">
        <f t="shared" si="129"/>
        <v>3318</v>
      </c>
    </row>
    <row r="453" spans="1:7" ht="17.100000000000001" customHeight="1" x14ac:dyDescent="0.25">
      <c r="A453" s="88">
        <v>4221</v>
      </c>
      <c r="B453" s="82" t="s">
        <v>125</v>
      </c>
      <c r="C453" s="161">
        <v>664</v>
      </c>
      <c r="D453" s="161"/>
      <c r="E453" s="161"/>
      <c r="F453" s="161">
        <f t="shared" si="129"/>
        <v>664</v>
      </c>
    </row>
    <row r="454" spans="1:7" ht="17.100000000000001" customHeight="1" x14ac:dyDescent="0.25">
      <c r="A454" s="88">
        <v>4224</v>
      </c>
      <c r="B454" s="82" t="s">
        <v>128</v>
      </c>
      <c r="C454" s="161">
        <v>2654</v>
      </c>
      <c r="D454" s="161"/>
      <c r="E454" s="161"/>
      <c r="F454" s="161">
        <f t="shared" si="129"/>
        <v>2654</v>
      </c>
    </row>
    <row r="455" spans="1:7" ht="22.5" hidden="1" customHeight="1" x14ac:dyDescent="0.25">
      <c r="A455" s="88">
        <v>4227</v>
      </c>
      <c r="B455" s="82" t="s">
        <v>130</v>
      </c>
      <c r="C455" s="161">
        <v>0</v>
      </c>
      <c r="D455" s="161"/>
      <c r="E455" s="161"/>
      <c r="F455" s="161">
        <f t="shared" si="129"/>
        <v>0</v>
      </c>
    </row>
    <row r="456" spans="1:7" ht="27" hidden="1" customHeight="1" x14ac:dyDescent="0.25">
      <c r="A456" s="79">
        <v>451</v>
      </c>
      <c r="B456" s="80" t="s">
        <v>190</v>
      </c>
      <c r="C456" s="192">
        <v>0</v>
      </c>
      <c r="D456" s="192">
        <f>D457</f>
        <v>0</v>
      </c>
      <c r="E456" s="192">
        <f>E457</f>
        <v>0</v>
      </c>
      <c r="F456" s="192">
        <f t="shared" si="129"/>
        <v>0</v>
      </c>
    </row>
    <row r="457" spans="1:7" ht="37.5" hidden="1" customHeight="1" x14ac:dyDescent="0.25">
      <c r="A457" s="88">
        <v>4511</v>
      </c>
      <c r="B457" s="82" t="s">
        <v>190</v>
      </c>
      <c r="C457" s="161">
        <v>0</v>
      </c>
      <c r="D457" s="161"/>
      <c r="E457" s="161"/>
      <c r="F457" s="161">
        <f t="shared" si="129"/>
        <v>0</v>
      </c>
    </row>
    <row r="458" spans="1:7" s="96" customFormat="1" ht="39" customHeight="1" x14ac:dyDescent="0.25">
      <c r="A458" s="72" t="s">
        <v>83</v>
      </c>
      <c r="B458" s="73" t="s">
        <v>84</v>
      </c>
      <c r="C458" s="193">
        <v>50230</v>
      </c>
      <c r="D458" s="193">
        <f>D459+D474+D489</f>
        <v>0</v>
      </c>
      <c r="E458" s="193">
        <f>E459+E474+E489</f>
        <v>0</v>
      </c>
      <c r="F458" s="193">
        <f t="shared" si="129"/>
        <v>50230</v>
      </c>
      <c r="G458" s="147"/>
    </row>
    <row r="459" spans="1:7" hidden="1" x14ac:dyDescent="0.25">
      <c r="A459" s="75">
        <v>12</v>
      </c>
      <c r="B459" s="76" t="s">
        <v>50</v>
      </c>
      <c r="C459" s="151">
        <v>0</v>
      </c>
      <c r="D459" s="151">
        <f>D460+D465+D471</f>
        <v>0</v>
      </c>
      <c r="E459" s="151">
        <f>E460+E465+E471</f>
        <v>0</v>
      </c>
      <c r="F459" s="151">
        <f t="shared" si="129"/>
        <v>0</v>
      </c>
    </row>
    <row r="460" spans="1:7" hidden="1" x14ac:dyDescent="0.25">
      <c r="A460" s="77">
        <v>31</v>
      </c>
      <c r="B460" s="83" t="s">
        <v>19</v>
      </c>
      <c r="C460" s="155">
        <v>0</v>
      </c>
      <c r="D460" s="155">
        <f t="shared" ref="D460:E460" si="135">D461+D463</f>
        <v>0</v>
      </c>
      <c r="E460" s="155">
        <f t="shared" si="135"/>
        <v>0</v>
      </c>
      <c r="F460" s="155">
        <f t="shared" si="129"/>
        <v>0</v>
      </c>
    </row>
    <row r="461" spans="1:7" hidden="1" x14ac:dyDescent="0.25">
      <c r="A461" s="79">
        <v>311</v>
      </c>
      <c r="B461" s="80" t="s">
        <v>146</v>
      </c>
      <c r="C461" s="160">
        <v>0</v>
      </c>
      <c r="D461" s="160">
        <f t="shared" ref="D461:E461" si="136">D462</f>
        <v>0</v>
      </c>
      <c r="E461" s="160">
        <f t="shared" si="136"/>
        <v>0</v>
      </c>
      <c r="F461" s="160">
        <f t="shared" si="129"/>
        <v>0</v>
      </c>
    </row>
    <row r="462" spans="1:7" hidden="1" x14ac:dyDescent="0.25">
      <c r="A462" s="88">
        <v>3111</v>
      </c>
      <c r="B462" s="82" t="s">
        <v>147</v>
      </c>
      <c r="C462" s="161">
        <v>0</v>
      </c>
      <c r="D462" s="161"/>
      <c r="E462" s="161"/>
      <c r="F462" s="161">
        <f t="shared" si="129"/>
        <v>0</v>
      </c>
    </row>
    <row r="463" spans="1:7" hidden="1" x14ac:dyDescent="0.25">
      <c r="A463" s="79">
        <v>313</v>
      </c>
      <c r="B463" s="80" t="s">
        <v>148</v>
      </c>
      <c r="C463" s="160">
        <v>0</v>
      </c>
      <c r="D463" s="160">
        <f t="shared" ref="D463:E463" si="137">SUM(D464:D464)</f>
        <v>0</v>
      </c>
      <c r="E463" s="160">
        <f t="shared" si="137"/>
        <v>0</v>
      </c>
      <c r="F463" s="160">
        <f t="shared" si="129"/>
        <v>0</v>
      </c>
    </row>
    <row r="464" spans="1:7" ht="31.5" hidden="1" customHeight="1" x14ac:dyDescent="0.25">
      <c r="A464" s="88">
        <v>3132</v>
      </c>
      <c r="B464" s="82" t="s">
        <v>149</v>
      </c>
      <c r="C464" s="161">
        <v>0</v>
      </c>
      <c r="D464" s="161"/>
      <c r="E464" s="161"/>
      <c r="F464" s="161">
        <f t="shared" si="129"/>
        <v>0</v>
      </c>
    </row>
    <row r="465" spans="1:6" hidden="1" x14ac:dyDescent="0.25">
      <c r="A465" s="77">
        <v>32</v>
      </c>
      <c r="B465" s="83" t="s">
        <v>27</v>
      </c>
      <c r="C465" s="155">
        <v>0</v>
      </c>
      <c r="D465" s="155">
        <f>D466+D468</f>
        <v>0</v>
      </c>
      <c r="E465" s="155">
        <f>E466+E468</f>
        <v>0</v>
      </c>
      <c r="F465" s="155">
        <f t="shared" si="129"/>
        <v>0</v>
      </c>
    </row>
    <row r="466" spans="1:6" hidden="1" x14ac:dyDescent="0.25">
      <c r="A466" s="79">
        <v>321</v>
      </c>
      <c r="B466" s="80" t="s">
        <v>150</v>
      </c>
      <c r="C466" s="160">
        <v>0</v>
      </c>
      <c r="D466" s="160">
        <f t="shared" ref="D466:E466" si="138">SUM(D467:D467)</f>
        <v>0</v>
      </c>
      <c r="E466" s="160">
        <f t="shared" si="138"/>
        <v>0</v>
      </c>
      <c r="F466" s="160">
        <f t="shared" si="129"/>
        <v>0</v>
      </c>
    </row>
    <row r="467" spans="1:6" hidden="1" x14ac:dyDescent="0.25">
      <c r="A467" s="88">
        <v>3211</v>
      </c>
      <c r="B467" s="82" t="s">
        <v>163</v>
      </c>
      <c r="C467" s="161">
        <v>0</v>
      </c>
      <c r="D467" s="161"/>
      <c r="E467" s="161"/>
      <c r="F467" s="161">
        <f t="shared" si="129"/>
        <v>0</v>
      </c>
    </row>
    <row r="468" spans="1:6" hidden="1" x14ac:dyDescent="0.25">
      <c r="A468" s="79">
        <v>323</v>
      </c>
      <c r="B468" s="80" t="s">
        <v>144</v>
      </c>
      <c r="C468" s="160">
        <v>0</v>
      </c>
      <c r="D468" s="160">
        <f t="shared" ref="D468:E468" si="139">SUM(D469:D470)</f>
        <v>0</v>
      </c>
      <c r="E468" s="160">
        <f t="shared" si="139"/>
        <v>0</v>
      </c>
      <c r="F468" s="160">
        <f t="shared" si="129"/>
        <v>0</v>
      </c>
    </row>
    <row r="469" spans="1:6" hidden="1" x14ac:dyDescent="0.25">
      <c r="A469" s="88">
        <v>3233</v>
      </c>
      <c r="B469" s="82" t="s">
        <v>155</v>
      </c>
      <c r="C469" s="161">
        <v>0</v>
      </c>
      <c r="D469" s="161"/>
      <c r="E469" s="161"/>
      <c r="F469" s="161">
        <f t="shared" si="129"/>
        <v>0</v>
      </c>
    </row>
    <row r="470" spans="1:6" hidden="1" x14ac:dyDescent="0.25">
      <c r="A470" s="88">
        <v>3237</v>
      </c>
      <c r="B470" s="82" t="s">
        <v>145</v>
      </c>
      <c r="C470" s="161">
        <v>0</v>
      </c>
      <c r="D470" s="161"/>
      <c r="E470" s="161"/>
      <c r="F470" s="161">
        <f t="shared" si="129"/>
        <v>0</v>
      </c>
    </row>
    <row r="471" spans="1:6" ht="28.5" hidden="1" x14ac:dyDescent="0.25">
      <c r="A471" s="77">
        <v>42</v>
      </c>
      <c r="B471" s="83" t="s">
        <v>59</v>
      </c>
      <c r="C471" s="155">
        <v>0</v>
      </c>
      <c r="D471" s="155">
        <f t="shared" ref="D471:E472" si="140">D472</f>
        <v>0</v>
      </c>
      <c r="E471" s="155">
        <f t="shared" si="140"/>
        <v>0</v>
      </c>
      <c r="F471" s="155">
        <f t="shared" si="129"/>
        <v>0</v>
      </c>
    </row>
    <row r="472" spans="1:6" hidden="1" x14ac:dyDescent="0.25">
      <c r="A472" s="79">
        <v>426</v>
      </c>
      <c r="B472" s="80" t="s">
        <v>132</v>
      </c>
      <c r="C472" s="192">
        <v>0</v>
      </c>
      <c r="D472" s="192">
        <f t="shared" si="140"/>
        <v>0</v>
      </c>
      <c r="E472" s="192">
        <f t="shared" si="140"/>
        <v>0</v>
      </c>
      <c r="F472" s="192">
        <f t="shared" si="129"/>
        <v>0</v>
      </c>
    </row>
    <row r="473" spans="1:6" hidden="1" x14ac:dyDescent="0.25">
      <c r="A473" s="88">
        <v>4262</v>
      </c>
      <c r="B473" s="82" t="s">
        <v>132</v>
      </c>
      <c r="C473" s="161">
        <v>0</v>
      </c>
      <c r="D473" s="161"/>
      <c r="E473" s="161"/>
      <c r="F473" s="161">
        <f t="shared" si="129"/>
        <v>0</v>
      </c>
    </row>
    <row r="474" spans="1:6" hidden="1" x14ac:dyDescent="0.25">
      <c r="A474" s="75">
        <v>51</v>
      </c>
      <c r="B474" s="76" t="s">
        <v>54</v>
      </c>
      <c r="C474" s="151">
        <v>0</v>
      </c>
      <c r="D474" s="151">
        <f>D475+D480+D486</f>
        <v>0</v>
      </c>
      <c r="E474" s="151">
        <f>E475+E480+E486</f>
        <v>0</v>
      </c>
      <c r="F474" s="151">
        <f t="shared" si="129"/>
        <v>0</v>
      </c>
    </row>
    <row r="475" spans="1:6" hidden="1" x14ac:dyDescent="0.25">
      <c r="A475" s="77">
        <v>31</v>
      </c>
      <c r="B475" s="83" t="s">
        <v>19</v>
      </c>
      <c r="C475" s="155">
        <v>0</v>
      </c>
      <c r="D475" s="155">
        <f t="shared" ref="D475:E475" si="141">D476+D478</f>
        <v>0</v>
      </c>
      <c r="E475" s="155">
        <f t="shared" si="141"/>
        <v>0</v>
      </c>
      <c r="F475" s="155">
        <f t="shared" si="129"/>
        <v>0</v>
      </c>
    </row>
    <row r="476" spans="1:6" hidden="1" x14ac:dyDescent="0.25">
      <c r="A476" s="79">
        <v>311</v>
      </c>
      <c r="B476" s="80" t="s">
        <v>146</v>
      </c>
      <c r="C476" s="160">
        <v>0</v>
      </c>
      <c r="D476" s="160">
        <f t="shared" ref="D476:E476" si="142">D477</f>
        <v>0</v>
      </c>
      <c r="E476" s="160">
        <f t="shared" si="142"/>
        <v>0</v>
      </c>
      <c r="F476" s="160">
        <f t="shared" si="129"/>
        <v>0</v>
      </c>
    </row>
    <row r="477" spans="1:6" hidden="1" x14ac:dyDescent="0.25">
      <c r="A477" s="88">
        <v>3111</v>
      </c>
      <c r="B477" s="82" t="s">
        <v>147</v>
      </c>
      <c r="C477" s="161">
        <v>0</v>
      </c>
      <c r="D477" s="161"/>
      <c r="E477" s="161"/>
      <c r="F477" s="161">
        <f t="shared" si="129"/>
        <v>0</v>
      </c>
    </row>
    <row r="478" spans="1:6" hidden="1" x14ac:dyDescent="0.25">
      <c r="A478" s="79">
        <v>313</v>
      </c>
      <c r="B478" s="80" t="s">
        <v>148</v>
      </c>
      <c r="C478" s="160">
        <v>0</v>
      </c>
      <c r="D478" s="160">
        <f t="shared" ref="D478:E478" si="143">SUM(D479:D479)</f>
        <v>0</v>
      </c>
      <c r="E478" s="160">
        <f t="shared" si="143"/>
        <v>0</v>
      </c>
      <c r="F478" s="160">
        <f t="shared" si="129"/>
        <v>0</v>
      </c>
    </row>
    <row r="479" spans="1:6" ht="27.75" hidden="1" customHeight="1" x14ac:dyDescent="0.25">
      <c r="A479" s="88">
        <v>3132</v>
      </c>
      <c r="B479" s="82" t="s">
        <v>149</v>
      </c>
      <c r="C479" s="161">
        <v>0</v>
      </c>
      <c r="D479" s="161"/>
      <c r="E479" s="161"/>
      <c r="F479" s="161">
        <f t="shared" si="129"/>
        <v>0</v>
      </c>
    </row>
    <row r="480" spans="1:6" hidden="1" x14ac:dyDescent="0.25">
      <c r="A480" s="77">
        <v>32</v>
      </c>
      <c r="B480" s="83" t="s">
        <v>27</v>
      </c>
      <c r="C480" s="155">
        <v>0</v>
      </c>
      <c r="D480" s="155">
        <f>D481+D483</f>
        <v>0</v>
      </c>
      <c r="E480" s="155">
        <f>E481+E483</f>
        <v>0</v>
      </c>
      <c r="F480" s="155">
        <f t="shared" si="129"/>
        <v>0</v>
      </c>
    </row>
    <row r="481" spans="1:6" hidden="1" x14ac:dyDescent="0.25">
      <c r="A481" s="79">
        <v>321</v>
      </c>
      <c r="B481" s="80" t="s">
        <v>150</v>
      </c>
      <c r="C481" s="160">
        <v>0</v>
      </c>
      <c r="D481" s="160">
        <f t="shared" ref="D481:E481" si="144">SUM(D482:D482)</f>
        <v>0</v>
      </c>
      <c r="E481" s="160">
        <f t="shared" si="144"/>
        <v>0</v>
      </c>
      <c r="F481" s="160">
        <f t="shared" si="129"/>
        <v>0</v>
      </c>
    </row>
    <row r="482" spans="1:6" hidden="1" x14ac:dyDescent="0.25">
      <c r="A482" s="88">
        <v>3211</v>
      </c>
      <c r="B482" s="82" t="s">
        <v>163</v>
      </c>
      <c r="C482" s="161">
        <v>0</v>
      </c>
      <c r="D482" s="161"/>
      <c r="E482" s="161"/>
      <c r="F482" s="161">
        <f t="shared" si="129"/>
        <v>0</v>
      </c>
    </row>
    <row r="483" spans="1:6" hidden="1" x14ac:dyDescent="0.25">
      <c r="A483" s="79">
        <v>323</v>
      </c>
      <c r="B483" s="80" t="s">
        <v>144</v>
      </c>
      <c r="C483" s="160">
        <v>0</v>
      </c>
      <c r="D483" s="160">
        <f t="shared" ref="D483:E483" si="145">SUM(D484:D485)</f>
        <v>0</v>
      </c>
      <c r="E483" s="160">
        <f t="shared" si="145"/>
        <v>0</v>
      </c>
      <c r="F483" s="160">
        <f t="shared" si="129"/>
        <v>0</v>
      </c>
    </row>
    <row r="484" spans="1:6" hidden="1" x14ac:dyDescent="0.25">
      <c r="A484" s="88">
        <v>3233</v>
      </c>
      <c r="B484" s="82" t="s">
        <v>155</v>
      </c>
      <c r="C484" s="161">
        <v>0</v>
      </c>
      <c r="D484" s="161"/>
      <c r="E484" s="161"/>
      <c r="F484" s="161">
        <f t="shared" si="129"/>
        <v>0</v>
      </c>
    </row>
    <row r="485" spans="1:6" hidden="1" x14ac:dyDescent="0.25">
      <c r="A485" s="88">
        <v>3237</v>
      </c>
      <c r="B485" s="82" t="s">
        <v>145</v>
      </c>
      <c r="C485" s="161">
        <v>0</v>
      </c>
      <c r="D485" s="161"/>
      <c r="E485" s="161"/>
      <c r="F485" s="161">
        <f t="shared" si="129"/>
        <v>0</v>
      </c>
    </row>
    <row r="486" spans="1:6" ht="28.5" hidden="1" x14ac:dyDescent="0.25">
      <c r="A486" s="77">
        <v>42</v>
      </c>
      <c r="B486" s="83" t="s">
        <v>59</v>
      </c>
      <c r="C486" s="155">
        <v>0</v>
      </c>
      <c r="D486" s="155">
        <f>D487</f>
        <v>0</v>
      </c>
      <c r="E486" s="155">
        <f>E487</f>
        <v>0</v>
      </c>
      <c r="F486" s="155">
        <f t="shared" si="129"/>
        <v>0</v>
      </c>
    </row>
    <row r="487" spans="1:6" hidden="1" x14ac:dyDescent="0.25">
      <c r="A487" s="79">
        <v>426</v>
      </c>
      <c r="B487" s="80" t="s">
        <v>131</v>
      </c>
      <c r="C487" s="160">
        <v>0</v>
      </c>
      <c r="D487" s="160">
        <f t="shared" ref="D487:E487" si="146">D488</f>
        <v>0</v>
      </c>
      <c r="E487" s="160">
        <f t="shared" si="146"/>
        <v>0</v>
      </c>
      <c r="F487" s="160">
        <f t="shared" si="129"/>
        <v>0</v>
      </c>
    </row>
    <row r="488" spans="1:6" hidden="1" x14ac:dyDescent="0.25">
      <c r="A488" s="88">
        <v>4262</v>
      </c>
      <c r="B488" s="82" t="s">
        <v>132</v>
      </c>
      <c r="C488" s="161">
        <v>0</v>
      </c>
      <c r="D488" s="161"/>
      <c r="E488" s="161"/>
      <c r="F488" s="161">
        <f t="shared" si="129"/>
        <v>0</v>
      </c>
    </row>
    <row r="489" spans="1:6" ht="17.100000000000001" customHeight="1" x14ac:dyDescent="0.25">
      <c r="A489" s="75">
        <v>559</v>
      </c>
      <c r="B489" s="76" t="s">
        <v>76</v>
      </c>
      <c r="C489" s="179">
        <v>50230</v>
      </c>
      <c r="D489" s="179">
        <f>D490+D495+D501</f>
        <v>0</v>
      </c>
      <c r="E489" s="179">
        <f>E490+E495+E501</f>
        <v>0</v>
      </c>
      <c r="F489" s="179">
        <f t="shared" si="129"/>
        <v>50230</v>
      </c>
    </row>
    <row r="490" spans="1:6" ht="17.100000000000001" customHeight="1" x14ac:dyDescent="0.25">
      <c r="A490" s="77">
        <v>31</v>
      </c>
      <c r="B490" s="83" t="s">
        <v>19</v>
      </c>
      <c r="C490" s="180">
        <v>11534</v>
      </c>
      <c r="D490" s="180">
        <f>D491+D493</f>
        <v>0</v>
      </c>
      <c r="E490" s="180">
        <f>E491+E493</f>
        <v>0</v>
      </c>
      <c r="F490" s="180">
        <f t="shared" si="129"/>
        <v>11534</v>
      </c>
    </row>
    <row r="491" spans="1:6" ht="17.100000000000001" customHeight="1" x14ac:dyDescent="0.25">
      <c r="A491" s="79">
        <v>311</v>
      </c>
      <c r="B491" s="80" t="s">
        <v>146</v>
      </c>
      <c r="C491" s="181">
        <v>9631</v>
      </c>
      <c r="D491" s="181">
        <f>D492</f>
        <v>0</v>
      </c>
      <c r="E491" s="181">
        <f>E492</f>
        <v>0</v>
      </c>
      <c r="F491" s="181">
        <f t="shared" si="129"/>
        <v>9631</v>
      </c>
    </row>
    <row r="492" spans="1:6" ht="17.100000000000001" customHeight="1" x14ac:dyDescent="0.25">
      <c r="A492" s="88">
        <v>3111</v>
      </c>
      <c r="B492" s="82" t="s">
        <v>147</v>
      </c>
      <c r="C492" s="161">
        <v>9631</v>
      </c>
      <c r="D492" s="161"/>
      <c r="E492" s="161"/>
      <c r="F492" s="161">
        <f t="shared" si="129"/>
        <v>9631</v>
      </c>
    </row>
    <row r="493" spans="1:6" ht="17.100000000000001" customHeight="1" x14ac:dyDescent="0.25">
      <c r="A493" s="79">
        <v>313</v>
      </c>
      <c r="B493" s="80" t="s">
        <v>148</v>
      </c>
      <c r="C493" s="181">
        <v>1903</v>
      </c>
      <c r="D493" s="181">
        <f>SUM(D494:D494)</f>
        <v>0</v>
      </c>
      <c r="E493" s="181">
        <f>SUM(E494:E494)</f>
        <v>0</v>
      </c>
      <c r="F493" s="181">
        <f t="shared" si="129"/>
        <v>1903</v>
      </c>
    </row>
    <row r="494" spans="1:6" ht="17.100000000000001" customHeight="1" x14ac:dyDescent="0.25">
      <c r="A494" s="88">
        <v>3132</v>
      </c>
      <c r="B494" s="82" t="s">
        <v>149</v>
      </c>
      <c r="C494" s="161">
        <v>1903</v>
      </c>
      <c r="D494" s="161"/>
      <c r="E494" s="161"/>
      <c r="F494" s="161">
        <f t="shared" si="129"/>
        <v>1903</v>
      </c>
    </row>
    <row r="495" spans="1:6" ht="17.100000000000001" customHeight="1" x14ac:dyDescent="0.25">
      <c r="A495" s="77">
        <v>32</v>
      </c>
      <c r="B495" s="83" t="s">
        <v>27</v>
      </c>
      <c r="C495" s="180">
        <v>30650</v>
      </c>
      <c r="D495" s="180">
        <f>D496+D498</f>
        <v>0</v>
      </c>
      <c r="E495" s="180">
        <f>E496+E498</f>
        <v>0</v>
      </c>
      <c r="F495" s="180">
        <f t="shared" si="129"/>
        <v>30650</v>
      </c>
    </row>
    <row r="496" spans="1:6" ht="17.100000000000001" customHeight="1" x14ac:dyDescent="0.25">
      <c r="A496" s="79">
        <v>322</v>
      </c>
      <c r="B496" s="80" t="s">
        <v>153</v>
      </c>
      <c r="C496" s="181">
        <v>4975</v>
      </c>
      <c r="D496" s="181">
        <f>SUM(D497:D497)</f>
        <v>0</v>
      </c>
      <c r="E496" s="181">
        <f>SUM(E497:E497)</f>
        <v>0</v>
      </c>
      <c r="F496" s="181">
        <f t="shared" si="129"/>
        <v>4975</v>
      </c>
    </row>
    <row r="497" spans="1:6" ht="17.100000000000001" customHeight="1" x14ac:dyDescent="0.25">
      <c r="A497" s="88">
        <v>3223</v>
      </c>
      <c r="B497" s="82" t="s">
        <v>168</v>
      </c>
      <c r="C497" s="161">
        <v>4975</v>
      </c>
      <c r="D497" s="161"/>
      <c r="E497" s="161"/>
      <c r="F497" s="161">
        <f t="shared" si="129"/>
        <v>4975</v>
      </c>
    </row>
    <row r="498" spans="1:6" ht="17.100000000000001" customHeight="1" x14ac:dyDescent="0.25">
      <c r="A498" s="79">
        <v>323</v>
      </c>
      <c r="B498" s="80" t="s">
        <v>144</v>
      </c>
      <c r="C498" s="181">
        <v>25675</v>
      </c>
      <c r="D498" s="181">
        <f>SUM(D499:D500)</f>
        <v>0</v>
      </c>
      <c r="E498" s="181">
        <f>SUM(E499:E500)</f>
        <v>0</v>
      </c>
      <c r="F498" s="181">
        <f t="shared" si="129"/>
        <v>25675</v>
      </c>
    </row>
    <row r="499" spans="1:6" ht="17.100000000000001" customHeight="1" x14ac:dyDescent="0.25">
      <c r="A499" s="88">
        <v>3233</v>
      </c>
      <c r="B499" s="82" t="s">
        <v>155</v>
      </c>
      <c r="C499" s="161">
        <v>8340</v>
      </c>
      <c r="D499" s="161"/>
      <c r="E499" s="161"/>
      <c r="F499" s="161">
        <f t="shared" si="129"/>
        <v>8340</v>
      </c>
    </row>
    <row r="500" spans="1:6" ht="17.100000000000001" customHeight="1" x14ac:dyDescent="0.25">
      <c r="A500" s="88">
        <v>3237</v>
      </c>
      <c r="B500" s="82" t="s">
        <v>145</v>
      </c>
      <c r="C500" s="161">
        <v>17335</v>
      </c>
      <c r="D500" s="161"/>
      <c r="E500" s="161"/>
      <c r="F500" s="161">
        <f t="shared" ref="F500" si="147">C500-D500+E500</f>
        <v>17335</v>
      </c>
    </row>
    <row r="501" spans="1:6" ht="17.100000000000001" customHeight="1" x14ac:dyDescent="0.25">
      <c r="A501" s="77">
        <v>42</v>
      </c>
      <c r="B501" s="83" t="s">
        <v>59</v>
      </c>
      <c r="C501" s="155">
        <v>8046</v>
      </c>
      <c r="D501" s="155">
        <f t="shared" ref="D501:E502" si="148">D502</f>
        <v>0</v>
      </c>
      <c r="E501" s="155">
        <f t="shared" si="148"/>
        <v>0</v>
      </c>
      <c r="F501" s="155">
        <f>C501-D501+E501</f>
        <v>8046</v>
      </c>
    </row>
    <row r="502" spans="1:6" ht="17.100000000000001" customHeight="1" x14ac:dyDescent="0.25">
      <c r="A502" s="79">
        <v>426</v>
      </c>
      <c r="B502" s="80" t="s">
        <v>132</v>
      </c>
      <c r="C502" s="192">
        <v>8046</v>
      </c>
      <c r="D502" s="192">
        <f t="shared" si="148"/>
        <v>0</v>
      </c>
      <c r="E502" s="192">
        <f t="shared" si="148"/>
        <v>0</v>
      </c>
      <c r="F502" s="192">
        <f>C502-D502+E502</f>
        <v>8046</v>
      </c>
    </row>
    <row r="503" spans="1:6" ht="17.100000000000001" customHeight="1" x14ac:dyDescent="0.25">
      <c r="A503" s="88">
        <v>4262</v>
      </c>
      <c r="B503" s="82" t="s">
        <v>132</v>
      </c>
      <c r="C503" s="161">
        <v>8046</v>
      </c>
      <c r="D503" s="161"/>
      <c r="E503" s="161"/>
      <c r="F503" s="161">
        <f>C503-D503+E503</f>
        <v>8046</v>
      </c>
    </row>
    <row r="504" spans="1:6" x14ac:dyDescent="0.25">
      <c r="A504" s="97"/>
      <c r="B504" s="98"/>
    </row>
    <row r="505" spans="1:6" x14ac:dyDescent="0.25">
      <c r="A505" s="62" t="s">
        <v>110</v>
      </c>
      <c r="B505" s="98"/>
      <c r="F505" s="64" t="s">
        <v>111</v>
      </c>
    </row>
    <row r="506" spans="1:6" x14ac:dyDescent="0.25">
      <c r="A506" s="97"/>
      <c r="B506" s="98"/>
    </row>
    <row r="507" spans="1:6" x14ac:dyDescent="0.25">
      <c r="A507" s="248"/>
      <c r="B507" s="249"/>
    </row>
  </sheetData>
  <mergeCells count="3">
    <mergeCell ref="A507:B507"/>
    <mergeCell ref="A1:F1"/>
    <mergeCell ref="A2:F2"/>
  </mergeCells>
  <pageMargins left="0.70866141732283472" right="0.70866141732283472" top="0.74803149606299213" bottom="0.74803149606299213" header="0.31496062992125984" footer="0.31496062992125984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2</vt:i4>
      </vt:variant>
    </vt:vector>
  </HeadingPairs>
  <TitlesOfParts>
    <vt:vector size="8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POSEBNI DIO</vt:lpstr>
      <vt:lpstr>'POSEBNI DIO'!Ispis_naslova</vt:lpstr>
      <vt:lpstr>' Račun prihoda i rashoda'!Podrucje_ispisa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DIMEC JASNA</cp:lastModifiedBy>
  <cp:lastPrinted>2024-01-24T17:37:41Z</cp:lastPrinted>
  <dcterms:created xsi:type="dcterms:W3CDTF">2022-08-12T12:51:27Z</dcterms:created>
  <dcterms:modified xsi:type="dcterms:W3CDTF">2024-02-05T13:00:13Z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PRIMJER FP PRORAČUNSKOG KORISNIKA.xlsx</vt:lpwstr>
  </property>
</Properties>
</file>