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vin-file1\sluzbakontrolinga\03 PLANIRANJE\08 Plan 2023\10. REBALANS II\Set za UV\Prijedlog Reb II\"/>
    </mc:Choice>
  </mc:AlternateContent>
  <bookViews>
    <workbookView xWindow="-15" yWindow="-15" windowWidth="11520" windowHeight="9705" tabRatio="643" activeTab="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</sheets>
  <definedNames>
    <definedName name="EURO" localSheetId="5">'POSEBNI DIO'!#REF!</definedName>
    <definedName name="_xlnm.Print_Titles" localSheetId="5">'POSEBNI DIO'!$3:$3</definedName>
    <definedName name="_xlnm.Print_Area" localSheetId="1">' Račun prihoda i rashoda'!$A$2:$I$121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4" i="7" l="1"/>
  <c r="F274" i="7"/>
  <c r="F24" i="1" l="1"/>
  <c r="F262" i="7" l="1"/>
  <c r="F37" i="3" l="1"/>
  <c r="F34" i="3"/>
  <c r="F33" i="3"/>
  <c r="F31" i="3"/>
  <c r="F27" i="3"/>
  <c r="F26" i="3"/>
  <c r="F20" i="3"/>
  <c r="F16" i="3"/>
  <c r="F13" i="3"/>
  <c r="F12" i="3"/>
  <c r="I86" i="3" l="1"/>
  <c r="H86" i="3"/>
  <c r="G86" i="3"/>
  <c r="G99" i="3"/>
  <c r="G62" i="3"/>
  <c r="E490" i="7" l="1"/>
  <c r="D490" i="7"/>
  <c r="F490" i="7" s="1"/>
  <c r="C505" i="7"/>
  <c r="D506" i="7"/>
  <c r="E506" i="7"/>
  <c r="E505" i="7" s="1"/>
  <c r="F506" i="7" l="1"/>
  <c r="D505" i="7"/>
  <c r="F505" i="7" s="1"/>
  <c r="C182" i="7" l="1"/>
  <c r="F212" i="7"/>
  <c r="E211" i="7"/>
  <c r="E210" i="7" s="1"/>
  <c r="E209" i="7" s="1"/>
  <c r="D211" i="7"/>
  <c r="E261" i="7"/>
  <c r="D261" i="7"/>
  <c r="D264" i="7"/>
  <c r="E236" i="7"/>
  <c r="D236" i="7"/>
  <c r="D225" i="7"/>
  <c r="F237" i="7"/>
  <c r="D413" i="7"/>
  <c r="F211" i="7" l="1"/>
  <c r="D210" i="7"/>
  <c r="D209" i="7" s="1"/>
  <c r="F209" i="7" s="1"/>
  <c r="E108" i="3"/>
  <c r="E102" i="3"/>
  <c r="E89" i="3"/>
  <c r="E88" i="3"/>
  <c r="E87" i="3"/>
  <c r="E65" i="3"/>
  <c r="E64" i="3"/>
  <c r="E63" i="3"/>
  <c r="E30" i="3"/>
  <c r="F30" i="3" s="1"/>
  <c r="E29" i="3"/>
  <c r="F29" i="3" s="1"/>
  <c r="E24" i="3"/>
  <c r="F24" i="3" s="1"/>
  <c r="E22" i="3"/>
  <c r="F22" i="3" s="1"/>
  <c r="G23" i="3"/>
  <c r="G25" i="3"/>
  <c r="E19" i="3"/>
  <c r="F19" i="3" s="1"/>
  <c r="E17" i="3"/>
  <c r="F17" i="3" s="1"/>
  <c r="E15" i="3"/>
  <c r="F15" i="3" s="1"/>
  <c r="E14" i="3"/>
  <c r="E86" i="3" l="1"/>
  <c r="F86" i="3" s="1"/>
  <c r="F14" i="3"/>
  <c r="E10" i="3"/>
  <c r="F210" i="7"/>
  <c r="G28" i="3"/>
  <c r="F10" i="7" l="1"/>
  <c r="F13" i="7"/>
  <c r="F15" i="7"/>
  <c r="F16" i="7"/>
  <c r="F17" i="7"/>
  <c r="F19" i="7"/>
  <c r="F20" i="7"/>
  <c r="F22" i="7"/>
  <c r="F23" i="7"/>
  <c r="F26" i="7"/>
  <c r="F28" i="7"/>
  <c r="F32" i="7"/>
  <c r="F34" i="7"/>
  <c r="F35" i="7"/>
  <c r="F36" i="7"/>
  <c r="F37" i="7"/>
  <c r="F38" i="7"/>
  <c r="F39" i="7"/>
  <c r="F41" i="7"/>
  <c r="F43" i="7"/>
  <c r="F44" i="7"/>
  <c r="F46" i="7"/>
  <c r="F49" i="7"/>
  <c r="F51" i="7"/>
  <c r="F55" i="7"/>
  <c r="F58" i="7"/>
  <c r="F60" i="7"/>
  <c r="F61" i="7"/>
  <c r="F62" i="7"/>
  <c r="F63" i="7"/>
  <c r="F64" i="7"/>
  <c r="F65" i="7"/>
  <c r="F67" i="7"/>
  <c r="F69" i="7"/>
  <c r="F70" i="7"/>
  <c r="F73" i="7"/>
  <c r="F75" i="7"/>
  <c r="F79" i="7"/>
  <c r="F81" i="7"/>
  <c r="F82" i="7"/>
  <c r="F83" i="7"/>
  <c r="F85" i="7"/>
  <c r="F89" i="7"/>
  <c r="F90" i="7"/>
  <c r="F91" i="7"/>
  <c r="F92" i="7"/>
  <c r="F95" i="7"/>
  <c r="F99" i="7"/>
  <c r="F100" i="7"/>
  <c r="F101" i="7"/>
  <c r="F102" i="7"/>
  <c r="F103" i="7"/>
  <c r="F104" i="7"/>
  <c r="F106" i="7"/>
  <c r="F108" i="7"/>
  <c r="F109" i="7"/>
  <c r="F111" i="7"/>
  <c r="F112" i="7"/>
  <c r="F115" i="7"/>
  <c r="F117" i="7"/>
  <c r="F121" i="7"/>
  <c r="F126" i="7"/>
  <c r="F127" i="7"/>
  <c r="F128" i="7"/>
  <c r="F129" i="7"/>
  <c r="F133" i="7"/>
  <c r="F135" i="7"/>
  <c r="F138" i="7"/>
  <c r="F139" i="7"/>
  <c r="F141" i="7"/>
  <c r="F143" i="7"/>
  <c r="F144" i="7"/>
  <c r="F145" i="7"/>
  <c r="F146" i="7"/>
  <c r="F148" i="7"/>
  <c r="F151" i="7"/>
  <c r="F152" i="7"/>
  <c r="F155" i="7"/>
  <c r="F159" i="7"/>
  <c r="F161" i="7"/>
  <c r="F164" i="7"/>
  <c r="F165" i="7"/>
  <c r="F167" i="7"/>
  <c r="F169" i="7"/>
  <c r="F170" i="7"/>
  <c r="F171" i="7"/>
  <c r="F172" i="7"/>
  <c r="F174" i="7"/>
  <c r="F177" i="7"/>
  <c r="F178" i="7"/>
  <c r="F181" i="7"/>
  <c r="F186" i="7"/>
  <c r="F187" i="7"/>
  <c r="F190" i="7"/>
  <c r="F194" i="7"/>
  <c r="F195" i="7"/>
  <c r="F196" i="7"/>
  <c r="F199" i="7"/>
  <c r="F203" i="7"/>
  <c r="F204" i="7"/>
  <c r="F205" i="7"/>
  <c r="F208" i="7"/>
  <c r="F216" i="7"/>
  <c r="F217" i="7"/>
  <c r="F218" i="7"/>
  <c r="F221" i="7"/>
  <c r="F226" i="7"/>
  <c r="F228" i="7"/>
  <c r="F230" i="7"/>
  <c r="F233" i="7"/>
  <c r="F234" i="7"/>
  <c r="F235" i="7"/>
  <c r="F238" i="7"/>
  <c r="F240" i="7"/>
  <c r="F241" i="7"/>
  <c r="F242" i="7"/>
  <c r="F243" i="7"/>
  <c r="F246" i="7"/>
  <c r="F247" i="7"/>
  <c r="F251" i="7"/>
  <c r="F253" i="7"/>
  <c r="F255" i="7"/>
  <c r="F258" i="7"/>
  <c r="F259" i="7"/>
  <c r="F260" i="7"/>
  <c r="F263" i="7"/>
  <c r="F265" i="7"/>
  <c r="F266" i="7"/>
  <c r="F267" i="7"/>
  <c r="F268" i="7"/>
  <c r="F271" i="7"/>
  <c r="F272" i="7"/>
  <c r="F278" i="7"/>
  <c r="F282" i="7"/>
  <c r="F283" i="7"/>
  <c r="F284" i="7"/>
  <c r="F285" i="7"/>
  <c r="F287" i="7"/>
  <c r="F288" i="7"/>
  <c r="F289" i="7"/>
  <c r="F290" i="7"/>
  <c r="F291" i="7"/>
  <c r="F293" i="7"/>
  <c r="F294" i="7"/>
  <c r="F295" i="7"/>
  <c r="F296" i="7"/>
  <c r="F297" i="7"/>
  <c r="F298" i="7"/>
  <c r="F299" i="7"/>
  <c r="F300" i="7"/>
  <c r="F301" i="7"/>
  <c r="F303" i="7"/>
  <c r="F305" i="7"/>
  <c r="F306" i="7"/>
  <c r="F307" i="7"/>
  <c r="F308" i="7"/>
  <c r="F309" i="7"/>
  <c r="F310" i="7"/>
  <c r="F311" i="7"/>
  <c r="F314" i="7"/>
  <c r="F315" i="7"/>
  <c r="F316" i="7"/>
  <c r="F319" i="7"/>
  <c r="F322" i="7"/>
  <c r="F324" i="7"/>
  <c r="F325" i="7"/>
  <c r="F326" i="7"/>
  <c r="F327" i="7"/>
  <c r="F328" i="7"/>
  <c r="F329" i="7"/>
  <c r="F331" i="7"/>
  <c r="F332" i="7"/>
  <c r="F334" i="7"/>
  <c r="F337" i="7"/>
  <c r="F339" i="7"/>
  <c r="F343" i="7"/>
  <c r="F345" i="7"/>
  <c r="F347" i="7"/>
  <c r="F350" i="7"/>
  <c r="F351" i="7"/>
  <c r="F352" i="7"/>
  <c r="F353" i="7"/>
  <c r="F355" i="7"/>
  <c r="F356" i="7"/>
  <c r="F357" i="7"/>
  <c r="F358" i="7"/>
  <c r="F359" i="7"/>
  <c r="F361" i="7"/>
  <c r="F362" i="7"/>
  <c r="F363" i="7"/>
  <c r="F364" i="7"/>
  <c r="F365" i="7"/>
  <c r="F366" i="7"/>
  <c r="F367" i="7"/>
  <c r="F368" i="7"/>
  <c r="F369" i="7"/>
  <c r="F371" i="7"/>
  <c r="F373" i="7"/>
  <c r="F374" i="7"/>
  <c r="F375" i="7"/>
  <c r="F376" i="7"/>
  <c r="F377" i="7"/>
  <c r="F378" i="7"/>
  <c r="F379" i="7"/>
  <c r="F382" i="7"/>
  <c r="F383" i="7"/>
  <c r="F384" i="7"/>
  <c r="F385" i="7"/>
  <c r="F388" i="7"/>
  <c r="F391" i="7"/>
  <c r="F392" i="7"/>
  <c r="F394" i="7"/>
  <c r="F395" i="7"/>
  <c r="F396" i="7"/>
  <c r="F397" i="7"/>
  <c r="F398" i="7"/>
  <c r="F399" i="7"/>
  <c r="F401" i="7"/>
  <c r="F402" i="7"/>
  <c r="F405" i="7"/>
  <c r="F407" i="7"/>
  <c r="F411" i="7"/>
  <c r="F412" i="7"/>
  <c r="F414" i="7"/>
  <c r="F417" i="7"/>
  <c r="F418" i="7"/>
  <c r="F420" i="7"/>
  <c r="F421" i="7"/>
  <c r="F423" i="7"/>
  <c r="F424" i="7"/>
  <c r="F425" i="7"/>
  <c r="F427" i="7"/>
  <c r="F430" i="7"/>
  <c r="F431" i="7"/>
  <c r="F433" i="7"/>
  <c r="F436" i="7"/>
  <c r="F440" i="7"/>
  <c r="F443" i="7"/>
  <c r="F444" i="7"/>
  <c r="F445" i="7"/>
  <c r="F447" i="7"/>
  <c r="F448" i="7"/>
  <c r="F449" i="7"/>
  <c r="F450" i="7"/>
  <c r="F452" i="7"/>
  <c r="F453" i="7"/>
  <c r="F454" i="7"/>
  <c r="F455" i="7"/>
  <c r="F456" i="7"/>
  <c r="F457" i="7"/>
  <c r="F459" i="7"/>
  <c r="F461" i="7"/>
  <c r="F462" i="7"/>
  <c r="F463" i="7"/>
  <c r="F466" i="7"/>
  <c r="F467" i="7"/>
  <c r="F468" i="7"/>
  <c r="F469" i="7"/>
  <c r="F470" i="7"/>
  <c r="F471" i="7"/>
  <c r="F473" i="7"/>
  <c r="F474" i="7"/>
  <c r="F476" i="7"/>
  <c r="F477" i="7"/>
  <c r="F480" i="7"/>
  <c r="F482" i="7"/>
  <c r="F486" i="7"/>
  <c r="F491" i="7"/>
  <c r="F493" i="7"/>
  <c r="F496" i="7"/>
  <c r="F497" i="7"/>
  <c r="F498" i="7"/>
  <c r="F499" i="7"/>
  <c r="F502" i="7"/>
  <c r="F503" i="7"/>
  <c r="F504" i="7"/>
  <c r="F507" i="7"/>
  <c r="F512" i="7"/>
  <c r="F514" i="7"/>
  <c r="F517" i="7"/>
  <c r="F519" i="7"/>
  <c r="F520" i="7"/>
  <c r="F523" i="7"/>
  <c r="F527" i="7"/>
  <c r="F529" i="7"/>
  <c r="F532" i="7"/>
  <c r="F534" i="7"/>
  <c r="F535" i="7"/>
  <c r="F538" i="7"/>
  <c r="F542" i="7"/>
  <c r="F544" i="7"/>
  <c r="F547" i="7"/>
  <c r="F549" i="7"/>
  <c r="F551" i="7"/>
  <c r="F552" i="7"/>
  <c r="F555" i="7"/>
  <c r="F114" i="3" l="1"/>
  <c r="F115" i="3"/>
  <c r="F116" i="3"/>
  <c r="F117" i="3"/>
  <c r="F113" i="3"/>
  <c r="F53" i="3"/>
  <c r="F54" i="3"/>
  <c r="F55" i="3"/>
  <c r="F56" i="3"/>
  <c r="F57" i="3"/>
  <c r="F58" i="3"/>
  <c r="F59" i="3"/>
  <c r="F60" i="3"/>
  <c r="F61" i="3"/>
  <c r="F66" i="3"/>
  <c r="F67" i="3"/>
  <c r="F68" i="3"/>
  <c r="F69" i="3"/>
  <c r="F70" i="3"/>
  <c r="F71" i="3"/>
  <c r="F72" i="3"/>
  <c r="F73" i="3"/>
  <c r="F74" i="3"/>
  <c r="F75" i="3"/>
  <c r="F77" i="3"/>
  <c r="F78" i="3"/>
  <c r="F80" i="3"/>
  <c r="F81" i="3"/>
  <c r="F84" i="3"/>
  <c r="F85" i="3"/>
  <c r="F90" i="3"/>
  <c r="F91" i="3"/>
  <c r="F92" i="3"/>
  <c r="F93" i="3"/>
  <c r="F94" i="3"/>
  <c r="F95" i="3"/>
  <c r="F96" i="3"/>
  <c r="F97" i="3"/>
  <c r="F98" i="3"/>
  <c r="F100" i="3"/>
  <c r="F101" i="3"/>
  <c r="F103" i="3"/>
  <c r="F104" i="3"/>
  <c r="F105" i="3"/>
  <c r="F106" i="3"/>
  <c r="F107" i="3"/>
  <c r="F109" i="3"/>
  <c r="E118" i="3"/>
  <c r="F45" i="3"/>
  <c r="F44" i="3"/>
  <c r="F43" i="3"/>
  <c r="F42" i="3"/>
  <c r="F41" i="3"/>
  <c r="F11" i="3"/>
  <c r="E99" i="3" l="1"/>
  <c r="E83" i="3"/>
  <c r="E79" i="3"/>
  <c r="E76" i="3"/>
  <c r="E62" i="3"/>
  <c r="E52" i="3"/>
  <c r="E46" i="3"/>
  <c r="E36" i="3"/>
  <c r="E32" i="3"/>
  <c r="E28" i="3"/>
  <c r="E25" i="3"/>
  <c r="E23" i="3"/>
  <c r="E21" i="3"/>
  <c r="G118" i="3"/>
  <c r="F118" i="3" s="1"/>
  <c r="E9" i="3" l="1"/>
  <c r="E35" i="3"/>
  <c r="E82" i="3"/>
  <c r="E51" i="3"/>
  <c r="G46" i="3"/>
  <c r="F46" i="3" s="1"/>
  <c r="G32" i="3"/>
  <c r="F32" i="3" s="1"/>
  <c r="F102" i="3"/>
  <c r="F89" i="3"/>
  <c r="F65" i="3"/>
  <c r="E38" i="3" l="1"/>
  <c r="E110" i="3"/>
  <c r="E554" i="7" l="1"/>
  <c r="E553" i="7" s="1"/>
  <c r="D554" i="7"/>
  <c r="E550" i="7"/>
  <c r="D550" i="7"/>
  <c r="E548" i="7"/>
  <c r="D548" i="7"/>
  <c r="E546" i="7"/>
  <c r="D546" i="7"/>
  <c r="E543" i="7"/>
  <c r="D543" i="7"/>
  <c r="E541" i="7"/>
  <c r="D541" i="7"/>
  <c r="E537" i="7"/>
  <c r="E536" i="7" s="1"/>
  <c r="D537" i="7"/>
  <c r="E533" i="7"/>
  <c r="D533" i="7"/>
  <c r="F533" i="7" s="1"/>
  <c r="E531" i="7"/>
  <c r="D531" i="7"/>
  <c r="E528" i="7"/>
  <c r="D528" i="7"/>
  <c r="F528" i="7" s="1"/>
  <c r="E526" i="7"/>
  <c r="D526" i="7"/>
  <c r="E522" i="7"/>
  <c r="E521" i="7" s="1"/>
  <c r="D522" i="7"/>
  <c r="F522" i="7" s="1"/>
  <c r="E518" i="7"/>
  <c r="D518" i="7"/>
  <c r="E516" i="7"/>
  <c r="D516" i="7"/>
  <c r="E513" i="7"/>
  <c r="D513" i="7"/>
  <c r="E511" i="7"/>
  <c r="D511" i="7"/>
  <c r="E501" i="7"/>
  <c r="D501" i="7"/>
  <c r="E495" i="7"/>
  <c r="D495" i="7"/>
  <c r="E492" i="7"/>
  <c r="D492" i="7"/>
  <c r="E485" i="7"/>
  <c r="E484" i="7" s="1"/>
  <c r="E483" i="7" s="1"/>
  <c r="D485" i="7"/>
  <c r="E481" i="7"/>
  <c r="D481" i="7"/>
  <c r="E479" i="7"/>
  <c r="D479" i="7"/>
  <c r="E475" i="7"/>
  <c r="D475" i="7"/>
  <c r="E472" i="7"/>
  <c r="D472" i="7"/>
  <c r="F472" i="7" s="1"/>
  <c r="E465" i="7"/>
  <c r="D465" i="7"/>
  <c r="E460" i="7"/>
  <c r="D460" i="7"/>
  <c r="E458" i="7"/>
  <c r="D458" i="7"/>
  <c r="E451" i="7"/>
  <c r="D451" i="7"/>
  <c r="F451" i="7" s="1"/>
  <c r="E446" i="7"/>
  <c r="D446" i="7"/>
  <c r="E442" i="7"/>
  <c r="D442" i="7"/>
  <c r="F442" i="7" s="1"/>
  <c r="E439" i="7"/>
  <c r="E438" i="7" s="1"/>
  <c r="D439" i="7"/>
  <c r="E435" i="7"/>
  <c r="E434" i="7" s="1"/>
  <c r="D435" i="7"/>
  <c r="E432" i="7"/>
  <c r="D432" i="7"/>
  <c r="E429" i="7"/>
  <c r="D429" i="7"/>
  <c r="F429" i="7" s="1"/>
  <c r="E426" i="7"/>
  <c r="D426" i="7"/>
  <c r="E422" i="7"/>
  <c r="D422" i="7"/>
  <c r="F422" i="7" s="1"/>
  <c r="E419" i="7"/>
  <c r="D419" i="7"/>
  <c r="E416" i="7"/>
  <c r="D416" i="7"/>
  <c r="E413" i="7"/>
  <c r="E410" i="7"/>
  <c r="D410" i="7"/>
  <c r="E406" i="7"/>
  <c r="D406" i="7"/>
  <c r="E404" i="7"/>
  <c r="D404" i="7"/>
  <c r="E400" i="7"/>
  <c r="D400" i="7"/>
  <c r="E393" i="7"/>
  <c r="D393" i="7"/>
  <c r="E390" i="7"/>
  <c r="D390" i="7"/>
  <c r="E387" i="7"/>
  <c r="E386" i="7" s="1"/>
  <c r="D387" i="7"/>
  <c r="E381" i="7"/>
  <c r="E380" i="7" s="1"/>
  <c r="D381" i="7"/>
  <c r="E372" i="7"/>
  <c r="D372" i="7"/>
  <c r="E370" i="7"/>
  <c r="D370" i="7"/>
  <c r="E360" i="7"/>
  <c r="D360" i="7"/>
  <c r="E354" i="7"/>
  <c r="D354" i="7"/>
  <c r="E349" i="7"/>
  <c r="D349" i="7"/>
  <c r="E346" i="7"/>
  <c r="D346" i="7"/>
  <c r="E344" i="7"/>
  <c r="D344" i="7"/>
  <c r="E342" i="7"/>
  <c r="D342" i="7"/>
  <c r="E338" i="7"/>
  <c r="D338" i="7"/>
  <c r="E336" i="7"/>
  <c r="D336" i="7"/>
  <c r="E333" i="7"/>
  <c r="D333" i="7"/>
  <c r="E330" i="7"/>
  <c r="D330" i="7"/>
  <c r="E323" i="7"/>
  <c r="D323" i="7"/>
  <c r="E321" i="7"/>
  <c r="D321" i="7"/>
  <c r="E318" i="7"/>
  <c r="E317" i="7" s="1"/>
  <c r="D318" i="7"/>
  <c r="E313" i="7"/>
  <c r="E312" i="7" s="1"/>
  <c r="D313" i="7"/>
  <c r="E304" i="7"/>
  <c r="D304" i="7"/>
  <c r="E302" i="7"/>
  <c r="D302" i="7"/>
  <c r="E292" i="7"/>
  <c r="D292" i="7"/>
  <c r="E286" i="7"/>
  <c r="D286" i="7"/>
  <c r="E281" i="7"/>
  <c r="D281" i="7"/>
  <c r="E277" i="7"/>
  <c r="E276" i="7" s="1"/>
  <c r="E275" i="7" s="1"/>
  <c r="D277" i="7"/>
  <c r="E270" i="7"/>
  <c r="E269" i="7" s="1"/>
  <c r="D270" i="7"/>
  <c r="E264" i="7"/>
  <c r="F264" i="7" s="1"/>
  <c r="E257" i="7"/>
  <c r="D257" i="7"/>
  <c r="D256" i="7" s="1"/>
  <c r="E254" i="7"/>
  <c r="D254" i="7"/>
  <c r="E252" i="7"/>
  <c r="D252" i="7"/>
  <c r="E250" i="7"/>
  <c r="D250" i="7"/>
  <c r="F250" i="7" s="1"/>
  <c r="E245" i="7"/>
  <c r="E244" i="7" s="1"/>
  <c r="D245" i="7"/>
  <c r="E239" i="7"/>
  <c r="D239" i="7"/>
  <c r="F239" i="7" s="1"/>
  <c r="E232" i="7"/>
  <c r="D232" i="7"/>
  <c r="E229" i="7"/>
  <c r="D229" i="7"/>
  <c r="E227" i="7"/>
  <c r="D227" i="7"/>
  <c r="E225" i="7"/>
  <c r="E220" i="7"/>
  <c r="D220" i="7"/>
  <c r="E215" i="7"/>
  <c r="E214" i="7" s="1"/>
  <c r="D215" i="7"/>
  <c r="E207" i="7"/>
  <c r="E206" i="7" s="1"/>
  <c r="D207" i="7"/>
  <c r="E202" i="7"/>
  <c r="E201" i="7" s="1"/>
  <c r="D202" i="7"/>
  <c r="E198" i="7"/>
  <c r="E197" i="7" s="1"/>
  <c r="D198" i="7"/>
  <c r="E193" i="7"/>
  <c r="E192" i="7" s="1"/>
  <c r="D193" i="7"/>
  <c r="E189" i="7"/>
  <c r="D189" i="7"/>
  <c r="E185" i="7"/>
  <c r="E184" i="7" s="1"/>
  <c r="D185" i="7"/>
  <c r="E180" i="7"/>
  <c r="E179" i="7" s="1"/>
  <c r="D180" i="7"/>
  <c r="E176" i="7"/>
  <c r="E175" i="7" s="1"/>
  <c r="D176" i="7"/>
  <c r="E173" i="7"/>
  <c r="D173" i="7"/>
  <c r="E168" i="7"/>
  <c r="D168" i="7"/>
  <c r="E166" i="7"/>
  <c r="D166" i="7"/>
  <c r="E163" i="7"/>
  <c r="D163" i="7"/>
  <c r="E160" i="7"/>
  <c r="D160" i="7"/>
  <c r="E158" i="7"/>
  <c r="D158" i="7"/>
  <c r="E154" i="7"/>
  <c r="E153" i="7" s="1"/>
  <c r="D154" i="7"/>
  <c r="E150" i="7"/>
  <c r="D150" i="7"/>
  <c r="E147" i="7"/>
  <c r="D147" i="7"/>
  <c r="E142" i="7"/>
  <c r="D142" i="7"/>
  <c r="E140" i="7"/>
  <c r="D140" i="7"/>
  <c r="E137" i="7"/>
  <c r="D137" i="7"/>
  <c r="E134" i="7"/>
  <c r="D134" i="7"/>
  <c r="E132" i="7"/>
  <c r="D132" i="7"/>
  <c r="E125" i="7"/>
  <c r="E124" i="7" s="1"/>
  <c r="E123" i="7" s="1"/>
  <c r="D125" i="7"/>
  <c r="E120" i="7"/>
  <c r="E119" i="7" s="1"/>
  <c r="E118" i="7" s="1"/>
  <c r="D120" i="7"/>
  <c r="E116" i="7"/>
  <c r="D116" i="7"/>
  <c r="E114" i="7"/>
  <c r="D114" i="7"/>
  <c r="E110" i="7"/>
  <c r="D110" i="7"/>
  <c r="E107" i="7"/>
  <c r="D107" i="7"/>
  <c r="E105" i="7"/>
  <c r="D105" i="7"/>
  <c r="E98" i="7"/>
  <c r="D98" i="7"/>
  <c r="E94" i="7"/>
  <c r="E93" i="7" s="1"/>
  <c r="D94" i="7"/>
  <c r="E88" i="7"/>
  <c r="E87" i="7" s="1"/>
  <c r="D88" i="7"/>
  <c r="E84" i="7"/>
  <c r="D84" i="7"/>
  <c r="E80" i="7"/>
  <c r="D80" i="7"/>
  <c r="E78" i="7"/>
  <c r="D78" i="7"/>
  <c r="E74" i="7"/>
  <c r="D74" i="7"/>
  <c r="E72" i="7"/>
  <c r="D72" i="7"/>
  <c r="E68" i="7"/>
  <c r="D68" i="7"/>
  <c r="E66" i="7"/>
  <c r="D66" i="7"/>
  <c r="E59" i="7"/>
  <c r="D59" i="7"/>
  <c r="E57" i="7"/>
  <c r="D57" i="7"/>
  <c r="E54" i="7"/>
  <c r="E53" i="7" s="1"/>
  <c r="D54" i="7"/>
  <c r="E50" i="7"/>
  <c r="D50" i="7"/>
  <c r="E48" i="7"/>
  <c r="D48" i="7"/>
  <c r="E45" i="7"/>
  <c r="D45" i="7"/>
  <c r="E42" i="7"/>
  <c r="D42" i="7"/>
  <c r="E40" i="7"/>
  <c r="D40" i="7"/>
  <c r="E33" i="7"/>
  <c r="D33" i="7"/>
  <c r="E31" i="7"/>
  <c r="D31" i="7"/>
  <c r="E27" i="7"/>
  <c r="D27" i="7"/>
  <c r="E25" i="7"/>
  <c r="D25" i="7"/>
  <c r="E21" i="7"/>
  <c r="D21" i="7"/>
  <c r="E14" i="7"/>
  <c r="E12" i="7"/>
  <c r="D12" i="7"/>
  <c r="E9" i="7"/>
  <c r="E8" i="7" s="1"/>
  <c r="D9" i="7"/>
  <c r="D489" i="7" l="1"/>
  <c r="D525" i="7"/>
  <c r="E489" i="7"/>
  <c r="E488" i="7" s="1"/>
  <c r="E487" i="7" s="1"/>
  <c r="E525" i="7"/>
  <c r="E524" i="7" s="1"/>
  <c r="F333" i="7"/>
  <c r="F344" i="7"/>
  <c r="F479" i="7"/>
  <c r="F458" i="7"/>
  <c r="F548" i="7"/>
  <c r="F31" i="7"/>
  <c r="F40" i="7"/>
  <c r="F50" i="7"/>
  <c r="F66" i="7"/>
  <c r="F72" i="7"/>
  <c r="F84" i="7"/>
  <c r="F110" i="7"/>
  <c r="F116" i="7"/>
  <c r="F160" i="7"/>
  <c r="F173" i="7"/>
  <c r="F543" i="7"/>
  <c r="F518" i="7"/>
  <c r="F513" i="7"/>
  <c r="F475" i="7"/>
  <c r="F465" i="7"/>
  <c r="F446" i="7"/>
  <c r="F432" i="7"/>
  <c r="F419" i="7"/>
  <c r="F416" i="7"/>
  <c r="F404" i="7"/>
  <c r="F400" i="7"/>
  <c r="F393" i="7"/>
  <c r="F390" i="7"/>
  <c r="F360" i="7"/>
  <c r="F354" i="7"/>
  <c r="F346" i="7"/>
  <c r="F336" i="7"/>
  <c r="F330" i="7"/>
  <c r="F323" i="7"/>
  <c r="F304" i="7"/>
  <c r="F286" i="7"/>
  <c r="F257" i="7"/>
  <c r="F254" i="7"/>
  <c r="F227" i="7"/>
  <c r="F154" i="7"/>
  <c r="F107" i="7"/>
  <c r="F74" i="7"/>
  <c r="F68" i="7"/>
  <c r="F59" i="7"/>
  <c r="F33" i="7"/>
  <c r="F27" i="7"/>
  <c r="E530" i="7"/>
  <c r="F48" i="7"/>
  <c r="F80" i="7"/>
  <c r="F114" i="7"/>
  <c r="F12" i="7"/>
  <c r="F492" i="7"/>
  <c r="E256" i="7"/>
  <c r="F232" i="7"/>
  <c r="F168" i="7"/>
  <c r="F137" i="7"/>
  <c r="F140" i="7"/>
  <c r="F142" i="7"/>
  <c r="E510" i="7"/>
  <c r="E515" i="7"/>
  <c r="E540" i="7"/>
  <c r="D53" i="7"/>
  <c r="F53" i="7" s="1"/>
  <c r="F54" i="7"/>
  <c r="D131" i="7"/>
  <c r="F132" i="7"/>
  <c r="D8" i="7"/>
  <c r="F8" i="7" s="1"/>
  <c r="F9" i="7"/>
  <c r="D87" i="7"/>
  <c r="F87" i="7" s="1"/>
  <c r="F88" i="7"/>
  <c r="D157" i="7"/>
  <c r="F158" i="7"/>
  <c r="D192" i="7"/>
  <c r="F192" i="7" s="1"/>
  <c r="F193" i="7"/>
  <c r="D201" i="7"/>
  <c r="F201" i="7" s="1"/>
  <c r="F202" i="7"/>
  <c r="D214" i="7"/>
  <c r="F214" i="7" s="1"/>
  <c r="F215" i="7"/>
  <c r="D224" i="7"/>
  <c r="F225" i="7"/>
  <c r="D386" i="7"/>
  <c r="F386" i="7" s="1"/>
  <c r="F387" i="7"/>
  <c r="F21" i="7"/>
  <c r="F25" i="7"/>
  <c r="F42" i="7"/>
  <c r="F45" i="7"/>
  <c r="E47" i="7"/>
  <c r="F57" i="7"/>
  <c r="F78" i="7"/>
  <c r="F98" i="7"/>
  <c r="F105" i="7"/>
  <c r="D124" i="7"/>
  <c r="F125" i="7"/>
  <c r="D149" i="7"/>
  <c r="F150" i="7"/>
  <c r="D184" i="7"/>
  <c r="F184" i="7" s="1"/>
  <c r="F185" i="7"/>
  <c r="D188" i="7"/>
  <c r="F189" i="7"/>
  <c r="D197" i="7"/>
  <c r="F197" i="7" s="1"/>
  <c r="F198" i="7"/>
  <c r="D206" i="7"/>
  <c r="F206" i="7" s="1"/>
  <c r="F207" i="7"/>
  <c r="D219" i="7"/>
  <c r="F220" i="7"/>
  <c r="F261" i="7"/>
  <c r="F281" i="7"/>
  <c r="F302" i="7"/>
  <c r="D312" i="7"/>
  <c r="F312" i="7" s="1"/>
  <c r="F313" i="7"/>
  <c r="F321" i="7"/>
  <c r="F342" i="7"/>
  <c r="F372" i="7"/>
  <c r="F410" i="7"/>
  <c r="F413" i="7"/>
  <c r="F426" i="7"/>
  <c r="F501" i="7"/>
  <c r="F511" i="7"/>
  <c r="F526" i="7"/>
  <c r="F541" i="7"/>
  <c r="F550" i="7"/>
  <c r="D553" i="7"/>
  <c r="F553" i="7" s="1"/>
  <c r="F554" i="7"/>
  <c r="D93" i="7"/>
  <c r="F93" i="7" s="1"/>
  <c r="F94" i="7"/>
  <c r="D119" i="7"/>
  <c r="F120" i="7"/>
  <c r="F134" i="7"/>
  <c r="F147" i="7"/>
  <c r="F163" i="7"/>
  <c r="F166" i="7"/>
  <c r="D175" i="7"/>
  <c r="F175" i="7" s="1"/>
  <c r="F176" i="7"/>
  <c r="D179" i="7"/>
  <c r="F179" i="7" s="1"/>
  <c r="F180" i="7"/>
  <c r="F229" i="7"/>
  <c r="F236" i="7"/>
  <c r="F252" i="7"/>
  <c r="D269" i="7"/>
  <c r="F269" i="7" s="1"/>
  <c r="F270" i="7"/>
  <c r="D276" i="7"/>
  <c r="F277" i="7"/>
  <c r="F292" i="7"/>
  <c r="D317" i="7"/>
  <c r="F317" i="7" s="1"/>
  <c r="F318" i="7"/>
  <c r="F338" i="7"/>
  <c r="F349" i="7"/>
  <c r="F370" i="7"/>
  <c r="D380" i="7"/>
  <c r="F380" i="7" s="1"/>
  <c r="F381" i="7"/>
  <c r="F406" i="7"/>
  <c r="D438" i="7"/>
  <c r="F438" i="7" s="1"/>
  <c r="F439" i="7"/>
  <c r="D484" i="7"/>
  <c r="F485" i="7"/>
  <c r="D536" i="7"/>
  <c r="F536" i="7" s="1"/>
  <c r="F537" i="7"/>
  <c r="F18" i="7"/>
  <c r="D244" i="7"/>
  <c r="F244" i="7" s="1"/>
  <c r="F245" i="7"/>
  <c r="D434" i="7"/>
  <c r="F434" i="7" s="1"/>
  <c r="F435" i="7"/>
  <c r="F460" i="7"/>
  <c r="F481" i="7"/>
  <c r="F495" i="7"/>
  <c r="F516" i="7"/>
  <c r="F531" i="7"/>
  <c r="F546" i="7"/>
  <c r="E157" i="7"/>
  <c r="E224" i="7"/>
  <c r="E478" i="7"/>
  <c r="D464" i="7"/>
  <c r="E428" i="7"/>
  <c r="E500" i="7"/>
  <c r="E441" i="7"/>
  <c r="D24" i="7"/>
  <c r="E409" i="7"/>
  <c r="D280" i="7"/>
  <c r="E415" i="7"/>
  <c r="D441" i="7"/>
  <c r="D500" i="7"/>
  <c r="D97" i="7"/>
  <c r="E56" i="7"/>
  <c r="D56" i="7"/>
  <c r="E86" i="7"/>
  <c r="E149" i="7"/>
  <c r="E348" i="7"/>
  <c r="D77" i="7"/>
  <c r="E231" i="7"/>
  <c r="D249" i="7"/>
  <c r="E280" i="7"/>
  <c r="E389" i="7"/>
  <c r="E30" i="7"/>
  <c r="E191" i="7"/>
  <c r="D521" i="7"/>
  <c r="D113" i="7"/>
  <c r="D71" i="7"/>
  <c r="D136" i="7"/>
  <c r="E162" i="7"/>
  <c r="D162" i="7"/>
  <c r="E335" i="7"/>
  <c r="E341" i="7"/>
  <c r="D14" i="7"/>
  <c r="E113" i="7"/>
  <c r="E131" i="7"/>
  <c r="E200" i="7"/>
  <c r="E219" i="7"/>
  <c r="D428" i="7"/>
  <c r="D510" i="7"/>
  <c r="D545" i="7"/>
  <c r="D47" i="7"/>
  <c r="E11" i="7"/>
  <c r="E97" i="7"/>
  <c r="D320" i="7"/>
  <c r="E320" i="7"/>
  <c r="E403" i="7"/>
  <c r="E24" i="7"/>
  <c r="D30" i="7"/>
  <c r="E71" i="7"/>
  <c r="E77" i="7"/>
  <c r="E76" i="7" s="1"/>
  <c r="E188" i="7"/>
  <c r="E183" i="7" s="1"/>
  <c r="D415" i="7"/>
  <c r="E464" i="7"/>
  <c r="E545" i="7"/>
  <c r="E136" i="7"/>
  <c r="D153" i="7"/>
  <c r="D389" i="7"/>
  <c r="D515" i="7"/>
  <c r="D231" i="7"/>
  <c r="D335" i="7"/>
  <c r="D341" i="7"/>
  <c r="D348" i="7"/>
  <c r="D403" i="7"/>
  <c r="D409" i="7"/>
  <c r="D478" i="7"/>
  <c r="D530" i="7"/>
  <c r="E249" i="7"/>
  <c r="D540" i="7"/>
  <c r="D524" i="7" l="1"/>
  <c r="F489" i="7"/>
  <c r="D488" i="7"/>
  <c r="F488" i="7" s="1"/>
  <c r="D223" i="7"/>
  <c r="F530" i="7"/>
  <c r="F545" i="7"/>
  <c r="F540" i="7"/>
  <c r="F389" i="7"/>
  <c r="E29" i="7"/>
  <c r="F30" i="7"/>
  <c r="D408" i="7"/>
  <c r="F415" i="7"/>
  <c r="D213" i="7"/>
  <c r="E509" i="7"/>
  <c r="F320" i="7"/>
  <c r="F478" i="7"/>
  <c r="E539" i="7"/>
  <c r="F113" i="7"/>
  <c r="F441" i="7"/>
  <c r="D86" i="7"/>
  <c r="F500" i="7"/>
  <c r="E248" i="7"/>
  <c r="F256" i="7"/>
  <c r="F335" i="7"/>
  <c r="E156" i="7"/>
  <c r="D200" i="7"/>
  <c r="F200" i="7" s="1"/>
  <c r="F510" i="7"/>
  <c r="F86" i="7"/>
  <c r="F428" i="7"/>
  <c r="D183" i="7"/>
  <c r="F231" i="7"/>
  <c r="F131" i="7"/>
  <c r="F403" i="7"/>
  <c r="F341" i="7"/>
  <c r="D509" i="7"/>
  <c r="F515" i="7"/>
  <c r="F71" i="7"/>
  <c r="D191" i="7"/>
  <c r="F191" i="7" s="1"/>
  <c r="F249" i="7"/>
  <c r="D483" i="7"/>
  <c r="F484" i="7"/>
  <c r="D118" i="7"/>
  <c r="F118" i="7" s="1"/>
  <c r="F119" i="7"/>
  <c r="F219" i="7"/>
  <c r="D123" i="7"/>
  <c r="F123" i="7" s="1"/>
  <c r="F124" i="7"/>
  <c r="F136" i="7"/>
  <c r="F525" i="7"/>
  <c r="F47" i="7"/>
  <c r="D11" i="7"/>
  <c r="D7" i="7" s="1"/>
  <c r="F14" i="7"/>
  <c r="F11" i="7" s="1"/>
  <c r="D156" i="7"/>
  <c r="F162" i="7"/>
  <c r="E223" i="7"/>
  <c r="D52" i="7"/>
  <c r="F56" i="7"/>
  <c r="F97" i="7"/>
  <c r="F24" i="7"/>
  <c r="E408" i="7"/>
  <c r="F464" i="7"/>
  <c r="D275" i="7"/>
  <c r="F276" i="7"/>
  <c r="F224" i="7"/>
  <c r="F157" i="7"/>
  <c r="F521" i="7"/>
  <c r="F409" i="7"/>
  <c r="F348" i="7"/>
  <c r="F153" i="7"/>
  <c r="D76" i="7"/>
  <c r="F76" i="7" s="1"/>
  <c r="F77" i="7"/>
  <c r="F280" i="7"/>
  <c r="F188" i="7"/>
  <c r="F149" i="7"/>
  <c r="E340" i="7"/>
  <c r="E437" i="7"/>
  <c r="D437" i="7"/>
  <c r="D279" i="7"/>
  <c r="E52" i="7"/>
  <c r="D96" i="7"/>
  <c r="E279" i="7"/>
  <c r="D248" i="7"/>
  <c r="E96" i="7"/>
  <c r="D539" i="7"/>
  <c r="E213" i="7"/>
  <c r="E182" i="7" s="1"/>
  <c r="D29" i="7"/>
  <c r="E7" i="7"/>
  <c r="E130" i="7"/>
  <c r="D340" i="7"/>
  <c r="D130" i="7"/>
  <c r="F183" i="7" l="1"/>
  <c r="D182" i="7"/>
  <c r="E508" i="7"/>
  <c r="F437" i="7"/>
  <c r="D274" i="7"/>
  <c r="F509" i="7"/>
  <c r="E222" i="7"/>
  <c r="E122" i="7"/>
  <c r="F96" i="7"/>
  <c r="F156" i="7"/>
  <c r="F223" i="7"/>
  <c r="F130" i="7"/>
  <c r="F7" i="7"/>
  <c r="D487" i="7"/>
  <c r="F487" i="7" s="1"/>
  <c r="F213" i="7"/>
  <c r="F52" i="7"/>
  <c r="F340" i="7"/>
  <c r="F483" i="7"/>
  <c r="F408" i="7"/>
  <c r="D6" i="7"/>
  <c r="F29" i="7"/>
  <c r="F539" i="7"/>
  <c r="D222" i="7"/>
  <c r="F248" i="7"/>
  <c r="F524" i="7"/>
  <c r="F279" i="7"/>
  <c r="F275" i="7"/>
  <c r="E273" i="7"/>
  <c r="D508" i="7"/>
  <c r="E6" i="7"/>
  <c r="D122" i="7"/>
  <c r="F182" i="7" l="1"/>
  <c r="F222" i="7"/>
  <c r="E5" i="7"/>
  <c r="E4" i="7" s="1"/>
  <c r="F122" i="7"/>
  <c r="F508" i="7"/>
  <c r="F6" i="7"/>
  <c r="D273" i="7"/>
  <c r="D5" i="7"/>
  <c r="F5" i="7" l="1"/>
  <c r="F273" i="7"/>
  <c r="D4" i="7"/>
  <c r="F4" i="7" s="1"/>
  <c r="F87" i="3" l="1"/>
  <c r="F63" i="3"/>
  <c r="F88" i="3"/>
  <c r="F64" i="3"/>
  <c r="F108" i="3"/>
  <c r="I99" i="3" l="1"/>
  <c r="H99" i="3"/>
  <c r="I83" i="3"/>
  <c r="H83" i="3"/>
  <c r="I79" i="3"/>
  <c r="H79" i="3"/>
  <c r="I76" i="3"/>
  <c r="H76" i="3"/>
  <c r="I62" i="3"/>
  <c r="H62" i="3"/>
  <c r="I52" i="3"/>
  <c r="H52" i="3"/>
  <c r="F99" i="3"/>
  <c r="G83" i="3"/>
  <c r="F83" i="3" s="1"/>
  <c r="G79" i="3"/>
  <c r="F79" i="3" s="1"/>
  <c r="G76" i="3"/>
  <c r="F76" i="3" s="1"/>
  <c r="F62" i="3"/>
  <c r="G52" i="3"/>
  <c r="F52" i="3" s="1"/>
  <c r="H82" i="3" l="1"/>
  <c r="I82" i="3"/>
  <c r="H51" i="3"/>
  <c r="I51" i="3"/>
  <c r="D6" i="8"/>
  <c r="C6" i="8"/>
  <c r="C5" i="8" s="1"/>
  <c r="D5" i="8"/>
  <c r="B6" i="8"/>
  <c r="B5" i="8" s="1"/>
  <c r="D27" i="5"/>
  <c r="C27" i="5"/>
  <c r="B27" i="5"/>
  <c r="D25" i="5"/>
  <c r="C25" i="5"/>
  <c r="B25" i="5"/>
  <c r="D23" i="5"/>
  <c r="C23" i="5"/>
  <c r="B23" i="5"/>
  <c r="D13" i="5"/>
  <c r="C13" i="5"/>
  <c r="B13" i="5"/>
  <c r="D11" i="5"/>
  <c r="C11" i="5"/>
  <c r="B11" i="5"/>
  <c r="D9" i="5"/>
  <c r="C9" i="5"/>
  <c r="B9" i="5"/>
  <c r="D6" i="5"/>
  <c r="C6" i="5"/>
  <c r="B6" i="5"/>
  <c r="I110" i="3" l="1"/>
  <c r="C5" i="5"/>
  <c r="H110" i="3"/>
  <c r="D5" i="5"/>
  <c r="B5" i="5"/>
  <c r="H118" i="3" l="1"/>
  <c r="I118" i="3"/>
  <c r="G51" i="3"/>
  <c r="F51" i="3" s="1"/>
  <c r="G82" i="3"/>
  <c r="F82" i="3" s="1"/>
  <c r="G110" i="3" l="1"/>
  <c r="F110" i="3" s="1"/>
  <c r="I10" i="3"/>
  <c r="I23" i="3"/>
  <c r="H23" i="3"/>
  <c r="F23" i="3"/>
  <c r="I21" i="3"/>
  <c r="H21" i="3"/>
  <c r="G21" i="3"/>
  <c r="F21" i="3" s="1"/>
  <c r="I36" i="3"/>
  <c r="I35" i="3" s="1"/>
  <c r="H36" i="3"/>
  <c r="H35" i="3" s="1"/>
  <c r="G36" i="3"/>
  <c r="I32" i="3"/>
  <c r="H32" i="3"/>
  <c r="I28" i="3"/>
  <c r="H28" i="3"/>
  <c r="F28" i="3"/>
  <c r="I25" i="3"/>
  <c r="H25" i="3"/>
  <c r="F25" i="3"/>
  <c r="H10" i="3"/>
  <c r="G10" i="3"/>
  <c r="H14" i="1"/>
  <c r="G14" i="1"/>
  <c r="F14" i="1"/>
  <c r="H11" i="1"/>
  <c r="G11" i="1"/>
  <c r="F11" i="1"/>
  <c r="G9" i="3" l="1"/>
  <c r="G35" i="3"/>
  <c r="F36" i="3"/>
  <c r="F9" i="3"/>
  <c r="F10" i="3"/>
  <c r="G15" i="1"/>
  <c r="H15" i="1"/>
  <c r="I9" i="3"/>
  <c r="I38" i="3" s="1"/>
  <c r="H9" i="3"/>
  <c r="H38" i="3" s="1"/>
  <c r="F15" i="1"/>
  <c r="F35" i="3" l="1"/>
  <c r="G38" i="3"/>
  <c r="F38" i="3"/>
  <c r="H24" i="1"/>
  <c r="G24" i="1"/>
</calcChain>
</file>

<file path=xl/sharedStrings.xml><?xml version="1.0" encoding="utf-8"?>
<sst xmlns="http://schemas.openxmlformats.org/spreadsheetml/2006/main" count="781" uniqueCount="213">
  <si>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</si>
  <si>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</si>
  <si>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</si>
  <si>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</si>
  <si>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</si>
  <si>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</si>
  <si>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</si>
  <si>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</si>
  <si>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</si>
  <si>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</si>
  <si>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</si>
  <si>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</si>
  <si>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</si>
  <si>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</si>
  <si>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</si>
  <si>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</si>
  <si>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</si>
  <si>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</si>
  <si>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</si>
  <si>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</si>
  <si>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</si>
  <si>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</si>
  <si>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</si>
  <si>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</si>
  <si>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</si>
  <si>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</si>
  <si>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</si>
  <si>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</si>
  <si>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</si>
  <si>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</si>
  <si>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</si>
  <si>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</si>
  <si>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</si>
  <si>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</si>
  <si>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Projekcija 
za 2024.</t>
  </si>
  <si>
    <t>Projekcija 
za 2025.</t>
  </si>
  <si>
    <t>Pomoći iz inozemstva i od subjekata unutar općeg proračuna</t>
  </si>
  <si>
    <t>…</t>
  </si>
  <si>
    <t>Ostale pomoći</t>
  </si>
  <si>
    <t>Ostali prihodi za posebne namjene</t>
  </si>
  <si>
    <t>PRIJENOS SREDSTAVA IZ PRETHODNE GODINE</t>
  </si>
  <si>
    <t>PRIJENOS SREDSTAVA U SLJEDEĆU GODINU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</si>
  <si>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</si>
  <si>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</si>
  <si>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</si>
  <si>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</si>
  <si>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</si>
  <si>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A1. PRIHODI POSLOVANJA I PRIHODI OD PRODAJE NEFINANCIJSKE IMOVINE</t>
  </si>
  <si>
    <t>Prihodi od prodaje nefinancijske imovine</t>
  </si>
  <si>
    <t>Prihodi od prodaje proizvedene dugotrajne imovine</t>
  </si>
  <si>
    <t>Prihodi od prodaje ili zamjene nefinancijske imovine i naknade s naslova osiguranja</t>
  </si>
  <si>
    <t>Sredstva učešća za pomoći</t>
  </si>
  <si>
    <t>Europski fond za regionalni razvoj (ERDF)</t>
  </si>
  <si>
    <t>Europski socijalni fond (ESF)</t>
  </si>
  <si>
    <t>Donacije</t>
  </si>
  <si>
    <t>Pomoći EU</t>
  </si>
  <si>
    <t xml:space="preserve">Fond solidarnosti Europske unije - potres ožujak 2020.  </t>
  </si>
  <si>
    <t>Mehanizam za oporavak i otpornost</t>
  </si>
  <si>
    <t>Financijski rashodi</t>
  </si>
  <si>
    <t>Ostali rashodi</t>
  </si>
  <si>
    <t>Rashodi za nabavu proizvedene dugotrajne imovine</t>
  </si>
  <si>
    <t>Prihodi od nefinancijske imovine</t>
  </si>
  <si>
    <t>Rashodi za dodatna ulaganja na nefinancijskoj imovini</t>
  </si>
  <si>
    <t>43 Ostali prihodi za posebne namjene</t>
  </si>
  <si>
    <t>51 Pomoći EU</t>
  </si>
  <si>
    <t>52 Ostale pomoći</t>
  </si>
  <si>
    <t>561 Europski socijalni fond (ESF)</t>
  </si>
  <si>
    <t>563 Europski fond za regionalni razvoj (ERDF)</t>
  </si>
  <si>
    <t>5761 Fond solidarnosti Europske unije - potres ožujak 2020.</t>
  </si>
  <si>
    <t>581 Mehanizam za oporavak i otpornost</t>
  </si>
  <si>
    <t>61 Donacije</t>
  </si>
  <si>
    <t>71 Prihodi od nefinancijske imovine</t>
  </si>
  <si>
    <t>4 Prihodi za posebne namjene</t>
  </si>
  <si>
    <t>5 Pomoći</t>
  </si>
  <si>
    <t xml:space="preserve">6 Donacije </t>
  </si>
  <si>
    <t xml:space="preserve">7 Prihodi od prodaje ili zamjene nefinancijske imovine i naknade s naslova osiguranja </t>
  </si>
  <si>
    <t>07 Zdravstvo</t>
  </si>
  <si>
    <t>073 Bolničke službe</t>
  </si>
  <si>
    <t>Ostale refundacije iz pomoći EU</t>
  </si>
  <si>
    <t>SANACIJA ŠTETA OD POTRESA</t>
  </si>
  <si>
    <t>Fond solidarnosti Europske unije - potres ožujak 2020.</t>
  </si>
  <si>
    <t>T895005</t>
  </si>
  <si>
    <t>OPERATIVNI PROGRAM UČINKOVITI LJUDSKI POTENCIJALI - OPTIMIZACIJA I POBOLJŠANJE UČINKOVITOSTI RADIOLOŠKE DIJAGNOSTIKE U SUSTAVU ZDRAVSTVA REPUBLIKE HRVATSKE - RADIOLOŠKI EDUKACIJSKI CENTAR</t>
  </si>
  <si>
    <t>A895001</t>
  </si>
  <si>
    <t>A895003</t>
  </si>
  <si>
    <t>T895006</t>
  </si>
  <si>
    <t>POVEĆANJE KAPACITETA CYBER SIGURNOSTI KBC SESTRE MILOSRDNICE</t>
  </si>
  <si>
    <t xml:space="preserve">559 Ostale refundacije </t>
  </si>
  <si>
    <t>Fond solidarnosti Europske unije - potres prosinac 2020.</t>
  </si>
  <si>
    <t xml:space="preserve">Fond solidarnosti Europske unije - potres prosinac 2020.  </t>
  </si>
  <si>
    <t>5762 Fond solidarnosti Europske unije - potres prosinac 2020.</t>
  </si>
  <si>
    <t>Prihodi od imovine</t>
  </si>
  <si>
    <t>Prihodi od upravnih i administrativnih pristojbi, pristojbi po posebnim propisima i naknada</t>
  </si>
  <si>
    <t xml:space="preserve"> Prihodi od prodaje proizvoda i robe te pruženih usluga i prihodi od donacija te povrati po protestiranim jamstvima</t>
  </si>
  <si>
    <t>Prihodi od nadležnog proračuna te HZZO-a temeljem ugovornih obveza</t>
  </si>
  <si>
    <t>Kazne, upravne mjere i ostali prihodi</t>
  </si>
  <si>
    <t>ERDF</t>
  </si>
  <si>
    <t>Fond solidarnosti EU - potres ožujak 2020.</t>
  </si>
  <si>
    <t>ESF</t>
  </si>
  <si>
    <t>SVEUKUPNO</t>
  </si>
  <si>
    <t>Fond solidarnosti EU - potres prosinac 2020.</t>
  </si>
  <si>
    <t>INVESTICIJE U ZDRAVSTVENU INFRASTRUKTURU</t>
  </si>
  <si>
    <t>SIGURNOST GRAĐANA I PRAVA NA ZDRAVSTVENE USLUGE</t>
  </si>
  <si>
    <t>Vlastiti prihodi - prijenos</t>
  </si>
  <si>
    <t>Prihodi za posebne namjene - prijenos</t>
  </si>
  <si>
    <t>Ostale pomoći - prijenos</t>
  </si>
  <si>
    <t>Donacije - prijenos</t>
  </si>
  <si>
    <t>Prihodi od nefinancijske imovine - prijenos</t>
  </si>
  <si>
    <t>UKUPNI PRIJENOS SREDSTAVA IZ PRETHODNE GODINE</t>
  </si>
  <si>
    <t>PRIJENOS SREDSTAVA U SLIJEDEĆU GODINU</t>
  </si>
  <si>
    <t>UKUPNI PRIJENOS SREDSTAVA U SLIJEDEĆU GODINU</t>
  </si>
  <si>
    <t>Klinički bolnički centar Sestre milosrdnice</t>
  </si>
  <si>
    <t>Izradio:</t>
  </si>
  <si>
    <t>Ravnatelj:</t>
  </si>
  <si>
    <t xml:space="preserve">Projekcija za 2025.               </t>
  </si>
  <si>
    <t xml:space="preserve">Projekcija za 2024.           </t>
  </si>
  <si>
    <t xml:space="preserve">Projekcija za 2024.            </t>
  </si>
  <si>
    <t>ŠIFRA</t>
  </si>
  <si>
    <t>OPIS</t>
  </si>
  <si>
    <t>SMANJENJE</t>
  </si>
  <si>
    <t>POVEĆANJE</t>
  </si>
  <si>
    <t>K895002</t>
  </si>
  <si>
    <t>KLINIČKI BOLNIČKI CENTAR SESTRE MILOSRDNICE – IZRAVNA KAPITALNA ULAGANJA</t>
  </si>
  <si>
    <t>Nematerijalna imovina</t>
  </si>
  <si>
    <t>Licence</t>
  </si>
  <si>
    <t>Građevinski objekti</t>
  </si>
  <si>
    <t>Ostali građevinski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</si>
  <si>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</si>
  <si>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</si>
  <si>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</si>
  <si>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</si>
  <si>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</si>
  <si>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</si>
  <si>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</si>
  <si>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Nematerijalna proizvedena imovina</t>
  </si>
  <si>
    <t>Ulaganja u računalne programe</t>
  </si>
  <si>
    <t>Ostala nematerijalna proizvedena imovina</t>
  </si>
  <si>
    <t>Dodatna ulaganja na građevinskim objektima</t>
  </si>
  <si>
    <t>Dodatna ulaganja na postrojenjima i opremi</t>
  </si>
  <si>
    <t>Prijevozna sredstva</t>
  </si>
  <si>
    <t>Prijevozna sredstva u cestovnom prometu</t>
  </si>
  <si>
    <t>Knjige, umjetnička djela i ostale izložbene vrijednosti</t>
  </si>
  <si>
    <t>Knjige</t>
  </si>
  <si>
    <t>Umjetnička djela (izložena u galerijama, muzejima i slično)</t>
  </si>
  <si>
    <t>Ostala prava</t>
  </si>
  <si>
    <t>Poslovni objekti</t>
  </si>
  <si>
    <t>K895004</t>
  </si>
  <si>
    <t>OPERATIVNI PROGRAM KONKURENTNOST I KOHEZIJA</t>
  </si>
  <si>
    <t>Rashodi za usluge</t>
  </si>
  <si>
    <t>Intelektualne i osobne usluge</t>
  </si>
  <si>
    <t>Plaće (Bruto)</t>
  </si>
  <si>
    <t>Plaće za redovan rad</t>
  </si>
  <si>
    <t>Doprinosi na plaće</t>
  </si>
  <si>
    <t>Doprinosi za obvezno zdravstveno osiguranje</t>
  </si>
  <si>
    <t>Naknade troškova zaposlenima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</si>
  <si>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</si>
  <si>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</si>
  <si>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</si>
  <si>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</si>
  <si>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Usluge promidžbe i informiranja</t>
  </si>
  <si>
    <t>Komunalne usluge</t>
  </si>
  <si>
    <t>Ostale usluge</t>
  </si>
  <si>
    <t>Ostali nespomenuti rashodi poslovanja</t>
  </si>
  <si>
    <t>Pristojbe i naknade</t>
  </si>
  <si>
    <t>Europski fond za regionalni razvoj (ERDF</t>
  </si>
  <si>
    <t>K895007</t>
  </si>
  <si>
    <t>Ostali rashodi za zaposlene</t>
  </si>
  <si>
    <t>Službena putovanja</t>
  </si>
  <si>
    <t>Materijal i sirovine</t>
  </si>
  <si>
    <t>Zakupnine i najamnine</t>
  </si>
  <si>
    <t>ADMINISTRACIJA I UPRAVLJANJE</t>
  </si>
  <si>
    <t>Ostale naknade troškova zaposlenima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</si>
  <si>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</si>
  <si>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</si>
  <si>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</si>
  <si>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</si>
  <si>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</si>
  <si>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Zdravstvene i veterinarske usluge</t>
  </si>
  <si>
    <t>Računalne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</si>
  <si>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</si>
  <si>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</si>
  <si>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</si>
  <si>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</si>
  <si>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Članarine i norme</t>
  </si>
  <si>
    <t>Troškovi sudskih postupaka</t>
  </si>
  <si>
    <t>Ostali financijski rashodi</t>
  </si>
  <si>
    <t>Bankarske usluge i usluge platnog prometa</t>
  </si>
  <si>
    <t>Zatezne kamate</t>
  </si>
  <si>
    <t>Ostali nespomenuti financijski rashodi</t>
  </si>
  <si>
    <t>Kazne, penali i naknade štete</t>
  </si>
  <si>
    <t>Ugovorene kazne i ostale naknade šteta</t>
  </si>
  <si>
    <t>Negativne tečajne razlike i razlike zbog primjene valutne klauzule</t>
  </si>
  <si>
    <t>Plaće za posebne uvjete rada</t>
  </si>
  <si>
    <t>PROVEDBA PREVENTIVNIH PROGRAMA – KLINIČKI BOLNIČKI CENTAR SESTRE MILOSRDNICE</t>
  </si>
  <si>
    <t>Dodatno ulaganje na građevinskim objektima</t>
  </si>
  <si>
    <t>I  OPĆI DIO</t>
  </si>
  <si>
    <t>1.1. SAŽETAK PRIHODA I RASHODA I SAŽETAK RAČUNA FINANCIRANJA</t>
  </si>
  <si>
    <t xml:space="preserve">1.2. RAČUN PRIHODA I RASHODA </t>
  </si>
  <si>
    <t>A2. RASHODI POSLOVANJA I RASHODI ZA NABAVU NEFINANCIJSKE IMOVINE</t>
  </si>
  <si>
    <t>A3. RASHODI PREMA IZVORIMA FINANCIRANJA</t>
  </si>
  <si>
    <t>A4. RASHODI PREMA FUNKCIJSKOJ KLASIFIKACIJI</t>
  </si>
  <si>
    <t>1.3. RAČUN FINANCIRANJA</t>
  </si>
  <si>
    <t>2.1. Plan rashoda i izdataka</t>
  </si>
  <si>
    <t>Povećanje/Smanjenje</t>
  </si>
  <si>
    <t>Povećanje/     Smanjenje</t>
  </si>
  <si>
    <t>Izmjene i dopune Plana 2023.</t>
  </si>
  <si>
    <t>FSEU potres ožujak 2020. predfinanciran iz vlastitih prihoda</t>
  </si>
  <si>
    <t>5765131 FSEU potres ožujak 2020. predfinanciran iz vlastitih prihoda</t>
  </si>
  <si>
    <t>PRIJEDLOG IZMJENA I DOPUNA FINANCIJSKOG PLANA KLINIČKOG BOLNIČKOG CENTRA SESTRE MILOSRDNICE
ZA 2023. I PROJEKCIJE ZA 2024. I 2025. GODINU (REBALANS II)</t>
  </si>
  <si>
    <t>Prijedlog Izmjena i dopuna plana za 2023. (Rebalans II)</t>
  </si>
  <si>
    <t>2. PRIJEDLOG IZMJENA I DOPUNA FINANCIJSKOG PLANA ZA 2023. GODINU - POSEBNI DIO</t>
  </si>
  <si>
    <t>Prijedlog Izmjena i dopuna plana za 2023.                     (Rebalans II)</t>
  </si>
  <si>
    <t>Tekući plan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</si>
</sst>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k_n_-;\-* #,##0\ _k_n_-;_-* &quot;-&quot;\ _k_n_-;_-@_-"/>
    <numFmt numFmtId="165" formatCode="_-* #,##0.00\ _k_n_-;\-* #,##0.00\ _k_n_-;_-* &quot;-&quot;??\ _k_n_-;_-@_-"/>
    <numFmt numFmtId="166" formatCode="#,##0.00_ ;[Red]\-#,##0.00\ 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  <charset val="238"/>
    </font>
    <font>
      <sz val="11"/>
      <color indexed="8"/>
      <name val="Arial"/>
      <family val="2"/>
    </font>
    <font>
      <sz val="11"/>
      <name val="Arial"/>
      <family val="2"/>
      <charset val="238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/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64"/>
      </bottom>
      <diagonal/>
    </border>
  </borders>
  <cellStyleXfs count="13">
    <xf numFmtId="0" fontId="0" fillId="0" borderId="0"/>
    <xf numFmtId="4" fontId="16" fillId="5" borderId="8" applyNumberFormat="0" applyProtection="0">
      <alignment vertical="center"/>
    </xf>
    <xf numFmtId="0" fontId="16" fillId="10" borderId="8" applyNumberFormat="0" applyProtection="0">
      <alignment horizontal="left" vertical="center" indent="1" justifyLastLine="1"/>
    </xf>
    <xf numFmtId="16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11" borderId="8" applyNumberFormat="0" applyProtection="0">
      <alignment horizontal="left" vertical="center" indent="1" justifyLastLine="1"/>
    </xf>
    <xf numFmtId="4" fontId="16" fillId="12" borderId="8" applyNumberFormat="0" applyProtection="0">
      <alignment horizontal="left" vertical="center" indent="1" justifyLastLine="1"/>
    </xf>
    <xf numFmtId="4" fontId="16" fillId="12" borderId="8" applyNumberFormat="0" applyProtection="0">
      <alignment horizontal="left" vertical="center" indent="1" justifyLastLine="1"/>
    </xf>
    <xf numFmtId="0" fontId="16" fillId="13" borderId="8" applyNumberFormat="0" applyProtection="0">
      <alignment horizontal="left" vertical="center" indent="1" justifyLastLine="1"/>
    </xf>
    <xf numFmtId="4" fontId="16" fillId="0" borderId="8" applyNumberFormat="0" applyProtection="0">
      <alignment horizontal="right" vertical="center"/>
    </xf>
    <xf numFmtId="4" fontId="21" fillId="16" borderId="12" applyNumberFormat="0" applyProtection="0">
      <alignment vertical="center"/>
    </xf>
    <xf numFmtId="0" fontId="9" fillId="0" borderId="0"/>
    <xf numFmtId="4" fontId="25" fillId="10" borderId="12" applyNumberFormat="0" applyProtection="0">
      <alignment horizontal="right" vertical="center"/>
    </xf>
  </cellStyleXfs>
  <cellXfs count="27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/>
    </xf>
    <xf numFmtId="3" fontId="0" fillId="0" borderId="0" xfId="0" applyNumberFormat="1"/>
    <xf numFmtId="3" fontId="3" fillId="0" borderId="3" xfId="0" applyNumberFormat="1" applyFont="1" applyFill="1" applyBorder="1" applyAlignment="1" applyProtection="1">
      <alignment horizontal="right" wrapText="1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3" fontId="6" fillId="2" borderId="0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3" fontId="1" fillId="0" borderId="0" xfId="0" applyNumberFormat="1" applyFon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164" fontId="0" fillId="0" borderId="0" xfId="0" applyNumberFormat="1" applyBorder="1"/>
    <xf numFmtId="3" fontId="1" fillId="0" borderId="3" xfId="0" applyNumberFormat="1" applyFont="1" applyFill="1" applyBorder="1"/>
    <xf numFmtId="0" fontId="18" fillId="0" borderId="3" xfId="0" applyNumberFormat="1" applyFont="1" applyFill="1" applyBorder="1" applyAlignment="1" applyProtection="1">
      <alignment horizontal="left" vertical="center" wrapText="1" indent="1"/>
    </xf>
    <xf numFmtId="0" fontId="11" fillId="2" borderId="0" xfId="0" quotePrefix="1" applyFont="1" applyFill="1" applyBorder="1" applyAlignment="1">
      <alignment horizontal="center" vertical="center" wrapText="1"/>
    </xf>
    <xf numFmtId="164" fontId="1" fillId="0" borderId="0" xfId="3" applyNumberFormat="1" applyFont="1" applyBorder="1"/>
    <xf numFmtId="164" fontId="1" fillId="0" borderId="0" xfId="3" applyNumberFormat="1" applyFont="1" applyFill="1" applyBorder="1"/>
    <xf numFmtId="9" fontId="11" fillId="2" borderId="10" xfId="4" quotePrefix="1" applyFont="1" applyFill="1" applyBorder="1" applyAlignment="1">
      <alignment horizontal="center" vertical="center" wrapText="1"/>
    </xf>
    <xf numFmtId="4" fontId="0" fillId="0" borderId="0" xfId="0" applyNumberFormat="1"/>
    <xf numFmtId="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vertical="center" wrapText="1"/>
    </xf>
    <xf numFmtId="166" fontId="0" fillId="0" borderId="0" xfId="0" applyNumberFormat="1" applyFont="1"/>
    <xf numFmtId="0" fontId="0" fillId="0" borderId="0" xfId="0" applyFont="1"/>
    <xf numFmtId="1" fontId="20" fillId="12" borderId="8" xfId="6" quotePrefix="1" applyNumberFormat="1" applyFont="1" applyAlignment="1">
      <alignment horizontal="center" vertical="center" justifyLastLine="1"/>
    </xf>
    <xf numFmtId="2" fontId="20" fillId="12" borderId="8" xfId="6" quotePrefix="1" applyNumberFormat="1" applyFont="1" applyAlignment="1">
      <alignment vertical="center" wrapText="1"/>
    </xf>
    <xf numFmtId="0" fontId="20" fillId="12" borderId="3" xfId="7" applyNumberFormat="1" applyFont="1" applyBorder="1" applyAlignment="1">
      <alignment horizontal="center" vertical="center" wrapText="1" justifyLastLine="1"/>
    </xf>
    <xf numFmtId="1" fontId="20" fillId="14" borderId="8" xfId="8" quotePrefix="1" applyNumberFormat="1" applyFont="1" applyFill="1" applyAlignment="1">
      <alignment horizontal="center" vertical="center" justifyLastLine="1"/>
    </xf>
    <xf numFmtId="2" fontId="20" fillId="14" borderId="8" xfId="8" quotePrefix="1" applyNumberFormat="1" applyFont="1" applyFill="1" applyAlignment="1">
      <alignment vertical="center" wrapText="1"/>
    </xf>
    <xf numFmtId="166" fontId="20" fillId="14" borderId="8" xfId="1" applyNumberFormat="1" applyFont="1" applyFill="1">
      <alignment vertical="center"/>
    </xf>
    <xf numFmtId="1" fontId="20" fillId="8" borderId="8" xfId="5" quotePrefix="1" applyNumberFormat="1" applyFont="1" applyFill="1" applyAlignment="1">
      <alignment horizontal="center" vertical="center" justifyLastLine="1"/>
    </xf>
    <xf numFmtId="2" fontId="20" fillId="8" borderId="8" xfId="5" quotePrefix="1" applyNumberFormat="1" applyFont="1" applyFill="1" applyAlignment="1">
      <alignment vertical="center" wrapText="1"/>
    </xf>
    <xf numFmtId="166" fontId="20" fillId="8" borderId="8" xfId="1" applyNumberFormat="1" applyFont="1" applyFill="1">
      <alignment vertical="center"/>
    </xf>
    <xf numFmtId="1" fontId="20" fillId="6" borderId="8" xfId="2" quotePrefix="1" applyNumberFormat="1" applyFont="1" applyFill="1" applyAlignment="1">
      <alignment horizontal="center" vertical="center" justifyLastLine="1"/>
    </xf>
    <xf numFmtId="2" fontId="20" fillId="6" borderId="8" xfId="2" quotePrefix="1" applyNumberFormat="1" applyFont="1" applyFill="1" applyAlignment="1">
      <alignment vertical="center" wrapText="1"/>
    </xf>
    <xf numFmtId="166" fontId="20" fillId="6" borderId="8" xfId="1" applyNumberFormat="1" applyFont="1" applyFill="1">
      <alignment vertical="center"/>
    </xf>
    <xf numFmtId="0" fontId="0" fillId="0" borderId="0" xfId="0" applyFont="1" applyFill="1"/>
    <xf numFmtId="1" fontId="20" fillId="7" borderId="8" xfId="2" quotePrefix="1" applyNumberFormat="1" applyFont="1" applyFill="1" applyAlignment="1">
      <alignment horizontal="center" vertical="center" justifyLastLine="1"/>
    </xf>
    <xf numFmtId="2" fontId="20" fillId="7" borderId="8" xfId="2" quotePrefix="1" applyNumberFormat="1" applyFont="1" applyFill="1" applyAlignment="1">
      <alignment vertical="center" wrapText="1"/>
    </xf>
    <xf numFmtId="166" fontId="20" fillId="7" borderId="8" xfId="1" applyNumberFormat="1" applyFont="1" applyFill="1">
      <alignment vertical="center"/>
    </xf>
    <xf numFmtId="1" fontId="20" fillId="9" borderId="8" xfId="2" quotePrefix="1" applyNumberFormat="1" applyFont="1" applyFill="1" applyAlignment="1">
      <alignment horizontal="center" vertical="center" justifyLastLine="1"/>
    </xf>
    <xf numFmtId="4" fontId="20" fillId="9" borderId="11" xfId="1" applyNumberFormat="1" applyFont="1" applyFill="1" applyBorder="1" applyAlignment="1">
      <alignment vertical="center" wrapText="1"/>
    </xf>
    <xf numFmtId="166" fontId="20" fillId="9" borderId="11" xfId="1" applyNumberFormat="1" applyFont="1" applyFill="1" applyBorder="1">
      <alignment vertical="center"/>
    </xf>
    <xf numFmtId="1" fontId="20" fillId="15" borderId="8" xfId="2" quotePrefix="1" applyNumberFormat="1" applyFont="1" applyFill="1" applyAlignment="1">
      <alignment horizontal="center" vertical="center" justifyLastLine="1"/>
    </xf>
    <xf numFmtId="2" fontId="20" fillId="15" borderId="8" xfId="2" quotePrefix="1" applyNumberFormat="1" applyFont="1" applyFill="1" applyAlignment="1">
      <alignment vertical="center" wrapText="1"/>
    </xf>
    <xf numFmtId="166" fontId="20" fillId="15" borderId="11" xfId="1" applyNumberFormat="1" applyFont="1" applyFill="1" applyBorder="1">
      <alignment vertical="center"/>
    </xf>
    <xf numFmtId="1" fontId="20" fillId="0" borderId="8" xfId="2" quotePrefix="1" applyNumberFormat="1" applyFont="1" applyFill="1" applyAlignment="1">
      <alignment horizontal="center" vertical="center" justifyLastLine="1"/>
    </xf>
    <xf numFmtId="2" fontId="20" fillId="0" borderId="8" xfId="2" quotePrefix="1" applyNumberFormat="1" applyFont="1" applyFill="1" applyAlignment="1">
      <alignment vertical="center" wrapText="1"/>
    </xf>
    <xf numFmtId="166" fontId="22" fillId="2" borderId="12" xfId="10" applyNumberFormat="1" applyFont="1" applyFill="1" applyBorder="1" applyAlignment="1">
      <alignment vertical="center"/>
    </xf>
    <xf numFmtId="2" fontId="20" fillId="9" borderId="8" xfId="2" quotePrefix="1" applyNumberFormat="1" applyFont="1" applyFill="1" applyAlignment="1">
      <alignment vertical="center" wrapText="1"/>
    </xf>
    <xf numFmtId="166" fontId="20" fillId="9" borderId="8" xfId="1" applyNumberFormat="1" applyFont="1" applyFill="1">
      <alignment vertical="center"/>
    </xf>
    <xf numFmtId="1" fontId="20" fillId="15" borderId="13" xfId="2" quotePrefix="1" applyNumberFormat="1" applyFont="1" applyFill="1" applyBorder="1" applyAlignment="1">
      <alignment horizontal="center" vertical="center" justifyLastLine="1"/>
    </xf>
    <xf numFmtId="2" fontId="20" fillId="15" borderId="8" xfId="2" quotePrefix="1" applyNumberFormat="1" applyFont="1" applyFill="1" applyBorder="1" applyAlignment="1">
      <alignment vertical="center" wrapText="1"/>
    </xf>
    <xf numFmtId="166" fontId="20" fillId="15" borderId="14" xfId="1" applyNumberFormat="1" applyFont="1" applyFill="1" applyBorder="1">
      <alignment vertical="center"/>
    </xf>
    <xf numFmtId="1" fontId="20" fillId="0" borderId="13" xfId="2" quotePrefix="1" applyNumberFormat="1" applyFont="1" applyFill="1" applyBorder="1" applyAlignment="1">
      <alignment horizontal="center" vertical="center" justifyLastLine="1"/>
    </xf>
    <xf numFmtId="2" fontId="20" fillId="0" borderId="8" xfId="2" quotePrefix="1" applyNumberFormat="1" applyFont="1" applyFill="1" applyBorder="1" applyAlignment="1">
      <alignment vertical="center" wrapText="1"/>
    </xf>
    <xf numFmtId="166" fontId="23" fillId="2" borderId="12" xfId="10" applyNumberFormat="1" applyFont="1" applyFill="1" applyAlignment="1">
      <alignment vertical="center"/>
    </xf>
    <xf numFmtId="1" fontId="20" fillId="2" borderId="8" xfId="2" quotePrefix="1" applyNumberFormat="1" applyFont="1" applyFill="1" applyAlignment="1">
      <alignment horizontal="center" vertical="center" justifyLastLine="1"/>
    </xf>
    <xf numFmtId="2" fontId="20" fillId="2" borderId="8" xfId="2" quotePrefix="1" applyNumberFormat="1" applyFont="1" applyFill="1" applyAlignment="1">
      <alignment vertical="center" wrapText="1"/>
    </xf>
    <xf numFmtId="166" fontId="24" fillId="2" borderId="3" xfId="11" applyNumberFormat="1" applyFont="1" applyFill="1" applyBorder="1"/>
    <xf numFmtId="166" fontId="24" fillId="2" borderId="3" xfId="11" applyNumberFormat="1" applyFont="1" applyFill="1" applyBorder="1" applyAlignment="1">
      <alignment vertical="center"/>
    </xf>
    <xf numFmtId="166" fontId="23" fillId="2" borderId="12" xfId="12" applyNumberFormat="1" applyFont="1" applyFill="1" applyAlignment="1">
      <alignment horizontal="right" vertical="center"/>
    </xf>
    <xf numFmtId="166" fontId="23" fillId="2" borderId="12" xfId="12" applyNumberFormat="1" applyFont="1" applyFill="1">
      <alignment horizontal="right" vertical="center"/>
    </xf>
    <xf numFmtId="166" fontId="20" fillId="15" borderId="8" xfId="1" applyNumberFormat="1" applyFont="1" applyFill="1">
      <alignment vertical="center"/>
    </xf>
    <xf numFmtId="166" fontId="20" fillId="2" borderId="8" xfId="9" applyNumberFormat="1" applyFont="1" applyFill="1">
      <alignment horizontal="right" vertical="center"/>
    </xf>
    <xf numFmtId="166" fontId="23" fillId="2" borderId="12" xfId="10" applyNumberFormat="1" applyFont="1" applyFill="1">
      <alignment vertical="center"/>
    </xf>
    <xf numFmtId="166" fontId="24" fillId="15" borderId="14" xfId="1" applyNumberFormat="1" applyFont="1" applyFill="1" applyBorder="1">
      <alignment vertical="center"/>
    </xf>
    <xf numFmtId="166" fontId="20" fillId="2" borderId="3" xfId="3" applyNumberFormat="1" applyFont="1" applyFill="1" applyBorder="1"/>
    <xf numFmtId="166" fontId="24" fillId="15" borderId="8" xfId="1" applyNumberFormat="1" applyFont="1" applyFill="1">
      <alignment vertical="center"/>
    </xf>
    <xf numFmtId="166" fontId="24" fillId="2" borderId="8" xfId="9" applyNumberFormat="1" applyFont="1" applyFill="1">
      <alignment horizontal="right" vertical="center"/>
    </xf>
    <xf numFmtId="166" fontId="24" fillId="15" borderId="15" xfId="1" applyNumberFormat="1" applyFont="1" applyFill="1" applyBorder="1">
      <alignment vertical="center"/>
    </xf>
    <xf numFmtId="166" fontId="22" fillId="2" borderId="3" xfId="12" applyNumberFormat="1" applyFont="1" applyFill="1" applyBorder="1">
      <alignment horizontal="right" vertical="center"/>
    </xf>
    <xf numFmtId="166" fontId="22" fillId="15" borderId="3" xfId="12" applyNumberFormat="1" applyFont="1" applyFill="1" applyBorder="1">
      <alignment horizontal="right" vertical="center"/>
    </xf>
    <xf numFmtId="166" fontId="22" fillId="2" borderId="12" xfId="12" applyNumberFormat="1" applyFont="1" applyFill="1">
      <alignment horizontal="right" vertical="center"/>
    </xf>
    <xf numFmtId="166" fontId="24" fillId="7" borderId="11" xfId="1" applyNumberFormat="1" applyFont="1" applyFill="1" applyBorder="1">
      <alignment vertical="center"/>
    </xf>
    <xf numFmtId="166" fontId="22" fillId="2" borderId="12" xfId="10" applyNumberFormat="1" applyFont="1" applyFill="1">
      <alignment vertical="center"/>
    </xf>
    <xf numFmtId="166" fontId="24" fillId="9" borderId="8" xfId="1" applyNumberFormat="1" applyFont="1" applyFill="1">
      <alignment vertical="center"/>
    </xf>
    <xf numFmtId="166" fontId="23" fillId="15" borderId="12" xfId="12" applyNumberFormat="1" applyFont="1" applyFill="1">
      <alignment horizontal="right" vertical="center"/>
    </xf>
    <xf numFmtId="166" fontId="22" fillId="7" borderId="12" xfId="10" applyNumberFormat="1" applyFont="1" applyFill="1">
      <alignment vertical="center"/>
    </xf>
    <xf numFmtId="1" fontId="20" fillId="2" borderId="13" xfId="2" quotePrefix="1" applyNumberFormat="1" applyFont="1" applyFill="1" applyBorder="1" applyAlignment="1">
      <alignment horizontal="center" vertical="center" justifyLastLine="1"/>
    </xf>
    <xf numFmtId="2" fontId="20" fillId="2" borderId="8" xfId="2" quotePrefix="1" applyNumberFormat="1" applyFont="1" applyFill="1" applyBorder="1" applyAlignment="1">
      <alignment vertical="center" wrapText="1"/>
    </xf>
    <xf numFmtId="166" fontId="20" fillId="2" borderId="8" xfId="1" applyNumberFormat="1" applyFont="1" applyFill="1">
      <alignment vertical="center"/>
    </xf>
    <xf numFmtId="166" fontId="20" fillId="15" borderId="15" xfId="1" applyNumberFormat="1" applyFont="1" applyFill="1" applyBorder="1">
      <alignment vertical="center"/>
    </xf>
    <xf numFmtId="166" fontId="23" fillId="2" borderId="3" xfId="12" applyNumberFormat="1" applyFont="1" applyFill="1" applyBorder="1">
      <alignment horizontal="right" vertical="center"/>
    </xf>
    <xf numFmtId="1" fontId="20" fillId="7" borderId="13" xfId="2" quotePrefix="1" applyNumberFormat="1" applyFont="1" applyFill="1" applyBorder="1" applyAlignment="1">
      <alignment horizontal="center" vertical="center" justifyLastLine="1"/>
    </xf>
    <xf numFmtId="2" fontId="20" fillId="7" borderId="8" xfId="2" quotePrefix="1" applyNumberFormat="1" applyFont="1" applyFill="1" applyBorder="1" applyAlignment="1">
      <alignment vertical="center" wrapText="1"/>
    </xf>
    <xf numFmtId="166" fontId="23" fillId="7" borderId="12" xfId="12" applyNumberFormat="1" applyFont="1" applyFill="1">
      <alignment horizontal="right" vertical="center"/>
    </xf>
    <xf numFmtId="1" fontId="20" fillId="9" borderId="13" xfId="2" quotePrefix="1" applyNumberFormat="1" applyFont="1" applyFill="1" applyBorder="1" applyAlignment="1">
      <alignment horizontal="center" vertical="center" justifyLastLine="1"/>
    </xf>
    <xf numFmtId="2" fontId="20" fillId="9" borderId="8" xfId="2" quotePrefix="1" applyNumberFormat="1" applyFont="1" applyFill="1" applyBorder="1" applyAlignment="1">
      <alignment vertical="center" wrapText="1"/>
    </xf>
    <xf numFmtId="166" fontId="23" fillId="9" borderId="12" xfId="12" applyNumberFormat="1" applyFont="1" applyFill="1">
      <alignment horizontal="right" vertical="center"/>
    </xf>
    <xf numFmtId="166" fontId="20" fillId="7" borderId="8" xfId="9" applyNumberFormat="1" applyFont="1" applyFill="1" applyAlignment="1">
      <alignment vertical="center"/>
    </xf>
    <xf numFmtId="166" fontId="20" fillId="9" borderId="8" xfId="9" applyNumberFormat="1" applyFont="1" applyFill="1" applyAlignment="1">
      <alignment vertical="center"/>
    </xf>
    <xf numFmtId="166" fontId="20" fillId="15" borderId="8" xfId="9" applyNumberFormat="1" applyFont="1" applyFill="1" applyAlignment="1">
      <alignment vertical="center"/>
    </xf>
    <xf numFmtId="166" fontId="20" fillId="2" borderId="8" xfId="9" applyNumberFormat="1" applyFont="1" applyFill="1" applyAlignment="1">
      <alignment horizontal="right" vertical="center"/>
    </xf>
    <xf numFmtId="166" fontId="20" fillId="2" borderId="16" xfId="9" applyNumberFormat="1" applyFont="1" applyFill="1" applyBorder="1">
      <alignment horizontal="right" vertical="center"/>
    </xf>
    <xf numFmtId="166" fontId="20" fillId="0" borderId="8" xfId="9" applyNumberFormat="1" applyFont="1" applyFill="1">
      <alignment horizontal="right" vertical="center"/>
    </xf>
    <xf numFmtId="166" fontId="20" fillId="0" borderId="8" xfId="1" applyNumberFormat="1" applyFont="1" applyFill="1">
      <alignment vertical="center"/>
    </xf>
    <xf numFmtId="166" fontId="20" fillId="0" borderId="8" xfId="1" applyNumberFormat="1" applyFont="1" applyFill="1" applyAlignment="1">
      <alignment vertical="center"/>
    </xf>
    <xf numFmtId="166" fontId="20" fillId="15" borderId="8" xfId="9" applyNumberFormat="1" applyFont="1" applyFill="1">
      <alignment horizontal="right" vertical="center"/>
    </xf>
    <xf numFmtId="166" fontId="20" fillId="6" borderId="8" xfId="1" applyNumberFormat="1" applyFont="1" applyFill="1" applyAlignment="1">
      <alignment vertical="center"/>
    </xf>
    <xf numFmtId="0" fontId="0" fillId="0" borderId="0" xfId="0" applyFont="1" applyAlignme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vertical="center" wrapText="1"/>
    </xf>
    <xf numFmtId="4" fontId="1" fillId="0" borderId="9" xfId="3" applyNumberFormat="1" applyFont="1" applyFill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/>
    </xf>
    <xf numFmtId="0" fontId="18" fillId="0" borderId="3" xfId="0" quotePrefix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11" fillId="0" borderId="3" xfId="0" quotePrefix="1" applyFont="1" applyFill="1" applyBorder="1" applyAlignment="1">
      <alignment horizontal="left" vertical="center"/>
    </xf>
    <xf numFmtId="0" fontId="18" fillId="0" borderId="3" xfId="0" quotePrefix="1" applyFont="1" applyFill="1" applyBorder="1" applyAlignment="1">
      <alignment horizontal="left" vertical="center" wrapText="1"/>
    </xf>
    <xf numFmtId="0" fontId="11" fillId="0" borderId="3" xfId="0" quotePrefix="1" applyFont="1" applyFill="1" applyBorder="1" applyAlignment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 wrapText="1"/>
    </xf>
    <xf numFmtId="0" fontId="1" fillId="0" borderId="0" xfId="0" applyFont="1" applyFill="1"/>
    <xf numFmtId="3" fontId="1" fillId="0" borderId="0" xfId="0" applyNumberFormat="1" applyFont="1" applyFill="1"/>
    <xf numFmtId="4" fontId="0" fillId="0" borderId="0" xfId="0" applyNumberFormat="1" applyFill="1"/>
    <xf numFmtId="0" fontId="11" fillId="0" borderId="7" xfId="0" quotePrefix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1" fontId="20" fillId="15" borderId="14" xfId="2" quotePrefix="1" applyNumberFormat="1" applyFont="1" applyFill="1" applyBorder="1" applyAlignment="1">
      <alignment horizontal="center" vertical="center" justifyLastLine="1"/>
    </xf>
    <xf numFmtId="2" fontId="20" fillId="15" borderId="14" xfId="2" quotePrefix="1" applyNumberFormat="1" applyFont="1" applyFill="1" applyBorder="1" applyAlignment="1">
      <alignment vertical="center" wrapText="1"/>
    </xf>
    <xf numFmtId="1" fontId="20" fillId="15" borderId="11" xfId="2" quotePrefix="1" applyNumberFormat="1" applyFont="1" applyFill="1" applyBorder="1" applyAlignment="1">
      <alignment horizontal="center" vertical="center" justifyLastLine="1"/>
    </xf>
    <xf numFmtId="2" fontId="20" fillId="15" borderId="11" xfId="2" quotePrefix="1" applyNumberFormat="1" applyFont="1" applyFill="1" applyBorder="1" applyAlignment="1">
      <alignment vertical="center" wrapText="1"/>
    </xf>
    <xf numFmtId="1" fontId="20" fillId="2" borderId="17" xfId="2" quotePrefix="1" applyNumberFormat="1" applyFont="1" applyFill="1" applyBorder="1" applyAlignment="1">
      <alignment horizontal="center" vertical="center" justifyLastLine="1"/>
    </xf>
    <xf numFmtId="2" fontId="20" fillId="0" borderId="18" xfId="2" quotePrefix="1" applyNumberFormat="1" applyFont="1" applyFill="1" applyBorder="1" applyAlignment="1">
      <alignment vertical="center" wrapText="1"/>
    </xf>
    <xf numFmtId="166" fontId="20" fillId="2" borderId="19" xfId="9" applyNumberFormat="1" applyFont="1" applyFill="1" applyBorder="1">
      <alignment horizontal="right" vertical="center"/>
    </xf>
    <xf numFmtId="166" fontId="20" fillId="2" borderId="20" xfId="9" applyNumberFormat="1" applyFont="1" applyFill="1" applyBorder="1">
      <alignment horizontal="right" vertical="center"/>
    </xf>
    <xf numFmtId="166" fontId="20" fillId="2" borderId="21" xfId="9" applyNumberFormat="1" applyFont="1" applyFill="1" applyBorder="1">
      <alignment horizontal="right" vertical="center"/>
    </xf>
    <xf numFmtId="1" fontId="20" fillId="2" borderId="22" xfId="2" quotePrefix="1" applyNumberFormat="1" applyFont="1" applyFill="1" applyBorder="1" applyAlignment="1">
      <alignment horizontal="center" vertical="center" justifyLastLine="1"/>
    </xf>
    <xf numFmtId="2" fontId="20" fillId="0" borderId="23" xfId="2" quotePrefix="1" applyNumberFormat="1" applyFont="1" applyFill="1" applyBorder="1" applyAlignment="1">
      <alignment vertical="center" wrapText="1"/>
    </xf>
    <xf numFmtId="166" fontId="20" fillId="2" borderId="24" xfId="9" applyNumberFormat="1" applyFont="1" applyFill="1" applyBorder="1">
      <alignment horizontal="right" vertical="center"/>
    </xf>
    <xf numFmtId="166" fontId="20" fillId="2" borderId="25" xfId="9" applyNumberFormat="1" applyFont="1" applyFill="1" applyBorder="1">
      <alignment horizontal="right" vertical="center"/>
    </xf>
    <xf numFmtId="0" fontId="11" fillId="2" borderId="0" xfId="0" quotePrefix="1" applyFont="1" applyFill="1" applyBorder="1" applyAlignment="1">
      <alignment horizontal="left" vertical="center" wrapText="1"/>
    </xf>
    <xf numFmtId="0" fontId="10" fillId="0" borderId="3" xfId="0" quotePrefix="1" applyFont="1" applyFill="1" applyBorder="1" applyAlignment="1">
      <alignment horizontal="right" vertical="center"/>
    </xf>
    <xf numFmtId="3" fontId="10" fillId="0" borderId="3" xfId="0" quotePrefix="1" applyNumberFormat="1" applyFont="1" applyFill="1" applyBorder="1" applyAlignment="1">
      <alignment horizontal="right" vertical="center"/>
    </xf>
    <xf numFmtId="3" fontId="10" fillId="0" borderId="3" xfId="0" quotePrefix="1" applyNumberFormat="1" applyFont="1" applyFill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 wrapText="1"/>
    </xf>
    <xf numFmtId="3" fontId="11" fillId="0" borderId="3" xfId="0" applyNumberFormat="1" applyFont="1" applyFill="1" applyBorder="1" applyAlignment="1" applyProtection="1">
      <alignment horizontal="right" wrapText="1"/>
    </xf>
    <xf numFmtId="3" fontId="9" fillId="0" borderId="3" xfId="0" applyNumberFormat="1" applyFont="1" applyFill="1" applyBorder="1" applyAlignment="1" applyProtection="1">
      <alignment horizontal="right" wrapText="1"/>
    </xf>
    <xf numFmtId="3" fontId="15" fillId="0" borderId="3" xfId="0" applyNumberFormat="1" applyFont="1" applyBorder="1" applyAlignment="1">
      <alignment horizontal="right" wrapText="1"/>
    </xf>
    <xf numFmtId="0" fontId="10" fillId="0" borderId="3" xfId="0" quotePrefix="1" applyFont="1" applyFill="1" applyBorder="1" applyAlignment="1">
      <alignment horizontal="right" vertical="center" wrapText="1"/>
    </xf>
    <xf numFmtId="3" fontId="10" fillId="0" borderId="6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/>
    <xf numFmtId="3" fontId="14" fillId="0" borderId="0" xfId="0" applyNumberFormat="1" applyFont="1"/>
    <xf numFmtId="3" fontId="14" fillId="0" borderId="0" xfId="0" applyNumberFormat="1" applyFont="1" applyFill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/>
    <xf numFmtId="3" fontId="15" fillId="0" borderId="3" xfId="3" applyNumberFormat="1" applyFont="1" applyFill="1" applyBorder="1" applyAlignment="1">
      <alignment horizontal="right"/>
    </xf>
    <xf numFmtId="3" fontId="15" fillId="0" borderId="3" xfId="3" applyNumberFormat="1" applyFont="1" applyFill="1" applyBorder="1"/>
    <xf numFmtId="9" fontId="15" fillId="0" borderId="10" xfId="4" applyFont="1" applyBorder="1" applyAlignment="1">
      <alignment horizontal="center" vertical="center" wrapText="1"/>
    </xf>
    <xf numFmtId="9" fontId="15" fillId="0" borderId="0" xfId="4" applyFont="1" applyBorder="1" applyAlignment="1">
      <alignment horizontal="center" vertical="center" wrapText="1"/>
    </xf>
    <xf numFmtId="164" fontId="15" fillId="0" borderId="0" xfId="3" applyNumberFormat="1" applyFont="1" applyBorder="1"/>
    <xf numFmtId="3" fontId="11" fillId="2" borderId="4" xfId="0" quotePrefix="1" applyNumberFormat="1" applyFont="1" applyFill="1" applyBorder="1" applyAlignment="1">
      <alignment horizontal="right" wrapText="1"/>
    </xf>
    <xf numFmtId="0" fontId="0" fillId="0" borderId="0" xfId="0" applyFont="1" applyAlignment="1">
      <alignment wrapText="1"/>
    </xf>
    <xf numFmtId="9" fontId="15" fillId="0" borderId="0" xfId="4" applyFont="1" applyFill="1" applyBorder="1" applyAlignment="1">
      <alignment horizontal="center" vertical="center" wrapText="1"/>
    </xf>
    <xf numFmtId="0" fontId="11" fillId="0" borderId="0" xfId="0" quotePrefix="1" applyFont="1" applyFill="1" applyBorder="1" applyAlignment="1">
      <alignment horizontal="left" vertical="center" wrapText="1"/>
    </xf>
    <xf numFmtId="166" fontId="14" fillId="0" borderId="0" xfId="0" applyNumberFormat="1" applyFont="1" applyFill="1"/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166" fontId="0" fillId="0" borderId="0" xfId="0" applyNumberFormat="1"/>
    <xf numFmtId="49" fontId="22" fillId="0" borderId="0" xfId="10" applyNumberFormat="1" applyFont="1" applyFill="1" applyBorder="1" applyAlignment="1">
      <alignment horizontal="left" vertical="center"/>
    </xf>
    <xf numFmtId="49" fontId="23" fillId="0" borderId="0" xfId="10" applyNumberFormat="1" applyFont="1" applyFill="1" applyBorder="1" applyAlignment="1">
      <alignment vertical="center"/>
    </xf>
    <xf numFmtId="166" fontId="23" fillId="0" borderId="0" xfId="12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49" fontId="0" fillId="0" borderId="0" xfId="0" applyNumberFormat="1" applyFont="1" applyFill="1" applyBorder="1"/>
    <xf numFmtId="166" fontId="0" fillId="0" borderId="0" xfId="0" applyNumberFormat="1" applyFont="1" applyFill="1" applyBorder="1"/>
    <xf numFmtId="49" fontId="24" fillId="0" borderId="0" xfId="11" applyNumberFormat="1" applyFont="1" applyFill="1" applyBorder="1"/>
    <xf numFmtId="166" fontId="1" fillId="0" borderId="0" xfId="0" applyNumberFormat="1" applyFont="1" applyFill="1" applyBorder="1"/>
    <xf numFmtId="49" fontId="20" fillId="0" borderId="0" xfId="3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1" fontId="20" fillId="17" borderId="8" xfId="2" quotePrefix="1" applyNumberFormat="1" applyFont="1" applyFill="1" applyAlignment="1">
      <alignment horizontal="center" vertical="center" justifyLastLine="1"/>
    </xf>
    <xf numFmtId="2" fontId="20" fillId="17" borderId="8" xfId="2" quotePrefix="1" applyNumberFormat="1" applyFont="1" applyFill="1" applyAlignment="1">
      <alignment vertical="center" wrapText="1"/>
    </xf>
    <xf numFmtId="166" fontId="20" fillId="17" borderId="8" xfId="9" applyNumberFormat="1" applyFont="1" applyFill="1">
      <alignment horizontal="right" vertical="center"/>
    </xf>
    <xf numFmtId="0" fontId="0" fillId="17" borderId="0" xfId="0" applyFont="1" applyFill="1"/>
    <xf numFmtId="0" fontId="0" fillId="17" borderId="0" xfId="0" applyFont="1" applyFill="1" applyBorder="1"/>
    <xf numFmtId="0" fontId="11" fillId="0" borderId="1" xfId="0" quotePrefix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4" xfId="0" quotePrefix="1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2" borderId="0" xfId="0" quotePrefix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0" fontId="11" fillId="2" borderId="2" xfId="0" quotePrefix="1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9" fontId="11" fillId="0" borderId="1" xfId="4" quotePrefix="1" applyFont="1" applyFill="1" applyBorder="1" applyAlignment="1">
      <alignment horizontal="center" vertical="center" wrapText="1"/>
    </xf>
    <xf numFmtId="9" fontId="15" fillId="0" borderId="2" xfId="4" applyFont="1" applyFill="1" applyBorder="1" applyAlignment="1">
      <alignment horizontal="center" vertical="center" wrapText="1"/>
    </xf>
    <xf numFmtId="9" fontId="15" fillId="0" borderId="4" xfId="4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0" borderId="3" xfId="0" quotePrefix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1" fillId="2" borderId="5" xfId="0" quotePrefix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9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wrapText="1"/>
    </xf>
  </cellXfs>
  <cellStyles count="13">
    <cellStyle name="Normalno" xfId="0" builtinId="0"/>
    <cellStyle name="Normalno 2 2" xfId="11"/>
    <cellStyle name="Postotak" xfId="4" builtinId="5"/>
    <cellStyle name="SAPBEXaggData" xfId="1"/>
    <cellStyle name="SAPBEXaggData 2" xfId="10"/>
    <cellStyle name="SAPBEXchaText" xfId="6"/>
    <cellStyle name="SAPBEXHLevel1" xfId="8"/>
    <cellStyle name="SAPBEXHLevel2" xfId="5"/>
    <cellStyle name="SAPBEXHLevel3" xfId="2"/>
    <cellStyle name="SAPBEXstdData" xfId="9"/>
    <cellStyle name="SAPBEXstdData 3" xfId="12"/>
    <cellStyle name="SAPBEXstdItem" xfId="7"/>
    <cellStyle name="Zarez" xfId="3" builtinId="3"/>
  </cellStyles>
  <dxfs count="0"/>
  <tableStyles count="0" defaultTableStyle="TableStyleMedium2" defaultPivotStyle="PivotStyleLight16"/>
  <colors>
    <mruColors>
      <color rgb="FFFF3399"/>
      <color rgb="FF99CC00"/>
      <color rgb="FFCC99FF"/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27"/>
  <sheetViews>
    <sheetView zoomScale="85" zoomScaleNormal="85" workbookViewId="0">
      <selection activeCell="F14" sqref="F14"/>
    </sheetView>
  </sheetViews>
  <sheetFormatPr defaultRowHeight="15" x14ac:dyDescent="0.25"/>
  <cols>
    <col min="5" max="5" width="25.28515625" customWidth="1"/>
    <col min="6" max="8" width="25.7109375" customWidth="1"/>
    <col min="10" max="10" width="54.140625" customWidth="1"/>
  </cols>
  <sheetData>
    <row r="1" spans="1:8" ht="55.5" customHeight="1" x14ac:dyDescent="0.25">
      <c r="A1" s="234" t="s">
        <v>208</v>
      </c>
      <c r="B1" s="234"/>
      <c r="C1" s="234"/>
      <c r="D1" s="234"/>
      <c r="E1" s="234"/>
      <c r="F1" s="234"/>
      <c r="G1" s="234"/>
      <c r="H1" s="234"/>
    </row>
    <row r="2" spans="1:8" ht="18" customHeight="1" x14ac:dyDescent="0.25">
      <c r="A2" s="4"/>
      <c r="B2" s="4"/>
      <c r="C2" s="4"/>
      <c r="D2" s="4"/>
      <c r="E2" s="4"/>
      <c r="F2" s="27"/>
      <c r="G2" s="27"/>
    </row>
    <row r="3" spans="1:8" ht="18.75" customHeight="1" x14ac:dyDescent="0.25">
      <c r="A3" s="234" t="s">
        <v>195</v>
      </c>
      <c r="B3" s="234"/>
      <c r="C3" s="234"/>
      <c r="D3" s="234"/>
      <c r="E3" s="234"/>
      <c r="F3" s="234"/>
      <c r="G3" s="234"/>
      <c r="H3" s="234"/>
    </row>
    <row r="4" spans="1:8" ht="18.75" customHeight="1" x14ac:dyDescent="0.25">
      <c r="A4" s="234" t="s">
        <v>196</v>
      </c>
      <c r="B4" s="234"/>
      <c r="C4" s="234"/>
      <c r="D4" s="234"/>
      <c r="E4" s="234"/>
      <c r="F4" s="234"/>
      <c r="G4" s="234"/>
      <c r="H4" s="234"/>
    </row>
    <row r="5" spans="1:8" ht="18" x14ac:dyDescent="0.25">
      <c r="A5" s="4"/>
      <c r="B5" s="4"/>
      <c r="C5" s="4"/>
      <c r="D5" s="4"/>
      <c r="E5" s="4"/>
      <c r="F5" s="27"/>
      <c r="G5" s="5"/>
    </row>
    <row r="6" spans="1:8" ht="22.5" customHeight="1" x14ac:dyDescent="0.25">
      <c r="A6" s="234" t="s">
        <v>32</v>
      </c>
      <c r="B6" s="242"/>
      <c r="C6" s="242"/>
      <c r="D6" s="242"/>
      <c r="E6" s="242"/>
      <c r="F6" s="242"/>
      <c r="G6" s="242"/>
      <c r="H6" s="243"/>
    </row>
    <row r="7" spans="1:8" ht="18" x14ac:dyDescent="0.25">
      <c r="A7" s="1"/>
      <c r="B7" s="2"/>
      <c r="C7" s="2"/>
      <c r="D7" s="2"/>
      <c r="E7" s="6"/>
      <c r="F7" s="7"/>
      <c r="G7" s="7"/>
    </row>
    <row r="8" spans="1:8" ht="29.25" customHeight="1" x14ac:dyDescent="0.25">
      <c r="A8" s="30"/>
      <c r="B8" s="31"/>
      <c r="C8" s="31"/>
      <c r="D8" s="32"/>
      <c r="E8" s="33"/>
      <c r="F8" s="214" t="s">
        <v>209</v>
      </c>
      <c r="G8" s="3" t="s">
        <v>115</v>
      </c>
      <c r="H8" s="3" t="s">
        <v>114</v>
      </c>
    </row>
    <row r="9" spans="1:8" x14ac:dyDescent="0.25">
      <c r="A9" s="244" t="s">
        <v>1</v>
      </c>
      <c r="B9" s="236"/>
      <c r="C9" s="236"/>
      <c r="D9" s="236"/>
      <c r="E9" s="233"/>
      <c r="F9" s="35">
        <v>273882640</v>
      </c>
      <c r="G9" s="35">
        <v>209564204</v>
      </c>
      <c r="H9" s="35">
        <v>222524217</v>
      </c>
    </row>
    <row r="10" spans="1:8" x14ac:dyDescent="0.25">
      <c r="A10" s="232" t="s">
        <v>2</v>
      </c>
      <c r="B10" s="233"/>
      <c r="C10" s="233"/>
      <c r="D10" s="233"/>
      <c r="E10" s="233"/>
      <c r="F10" s="35">
        <v>1195</v>
      </c>
      <c r="G10" s="35">
        <v>1181.2329948901718</v>
      </c>
      <c r="H10" s="35">
        <v>1167.9607140487092</v>
      </c>
    </row>
    <row r="11" spans="1:8" x14ac:dyDescent="0.25">
      <c r="A11" s="250" t="s">
        <v>0</v>
      </c>
      <c r="B11" s="248"/>
      <c r="C11" s="248"/>
      <c r="D11" s="248"/>
      <c r="E11" s="251"/>
      <c r="F11" s="34">
        <f t="shared" ref="F11:H11" si="0">F9+F10</f>
        <v>273883835</v>
      </c>
      <c r="G11" s="34">
        <f t="shared" si="0"/>
        <v>209565385.23299488</v>
      </c>
      <c r="H11" s="34">
        <f t="shared" si="0"/>
        <v>222525384.96071404</v>
      </c>
    </row>
    <row r="12" spans="1:8" x14ac:dyDescent="0.25">
      <c r="A12" s="235" t="s">
        <v>4</v>
      </c>
      <c r="B12" s="236"/>
      <c r="C12" s="236"/>
      <c r="D12" s="236"/>
      <c r="E12" s="236"/>
      <c r="F12" s="35">
        <v>230324000</v>
      </c>
      <c r="G12" s="35">
        <v>194485634</v>
      </c>
      <c r="H12" s="36">
        <v>196012731</v>
      </c>
    </row>
    <row r="13" spans="1:8" x14ac:dyDescent="0.25">
      <c r="A13" s="249" t="s">
        <v>5</v>
      </c>
      <c r="B13" s="233"/>
      <c r="C13" s="233"/>
      <c r="D13" s="233"/>
      <c r="E13" s="233"/>
      <c r="F13" s="37">
        <v>44367569</v>
      </c>
      <c r="G13" s="37">
        <v>15945436</v>
      </c>
      <c r="H13" s="36">
        <v>26644208</v>
      </c>
    </row>
    <row r="14" spans="1:8" x14ac:dyDescent="0.25">
      <c r="A14" s="38" t="s">
        <v>3</v>
      </c>
      <c r="B14" s="39"/>
      <c r="C14" s="39"/>
      <c r="D14" s="39"/>
      <c r="E14" s="39"/>
      <c r="F14" s="34">
        <f t="shared" ref="F14:H14" si="1">F12+F13</f>
        <v>274691569</v>
      </c>
      <c r="G14" s="34">
        <f t="shared" si="1"/>
        <v>210431070</v>
      </c>
      <c r="H14" s="34">
        <f t="shared" si="1"/>
        <v>222656939</v>
      </c>
    </row>
    <row r="15" spans="1:8" x14ac:dyDescent="0.25">
      <c r="A15" s="247" t="s">
        <v>6</v>
      </c>
      <c r="B15" s="248"/>
      <c r="C15" s="248"/>
      <c r="D15" s="248"/>
      <c r="E15" s="248"/>
      <c r="F15" s="34">
        <f>F11-F14</f>
        <v>-807734</v>
      </c>
      <c r="G15" s="34">
        <f t="shared" ref="G15:H15" si="2">G11-G14</f>
        <v>-865684.76700511575</v>
      </c>
      <c r="H15" s="34">
        <f t="shared" si="2"/>
        <v>-131554.03928595781</v>
      </c>
    </row>
    <row r="16" spans="1:8" ht="18" x14ac:dyDescent="0.25">
      <c r="A16" s="4"/>
      <c r="B16" s="8"/>
      <c r="C16" s="8"/>
      <c r="D16" s="8"/>
      <c r="E16" s="8"/>
      <c r="F16" s="26"/>
      <c r="G16" s="26"/>
    </row>
    <row r="17" spans="1:8" ht="18" customHeight="1" x14ac:dyDescent="0.25">
      <c r="A17" s="234" t="s">
        <v>33</v>
      </c>
      <c r="B17" s="240"/>
      <c r="C17" s="240"/>
      <c r="D17" s="240"/>
      <c r="E17" s="240"/>
      <c r="F17" s="240"/>
      <c r="G17" s="240"/>
      <c r="H17" s="241"/>
    </row>
    <row r="18" spans="1:8" ht="18" x14ac:dyDescent="0.25">
      <c r="A18" s="27"/>
      <c r="B18" s="25"/>
      <c r="C18" s="25"/>
      <c r="D18" s="25"/>
      <c r="E18" s="25"/>
      <c r="F18" s="26"/>
      <c r="G18" s="26"/>
    </row>
    <row r="19" spans="1:8" ht="28.5" customHeight="1" x14ac:dyDescent="0.25">
      <c r="A19" s="30"/>
      <c r="B19" s="31"/>
      <c r="C19" s="31"/>
      <c r="D19" s="32"/>
      <c r="E19" s="33"/>
      <c r="F19" s="214" t="s">
        <v>209</v>
      </c>
      <c r="G19" s="3" t="s">
        <v>116</v>
      </c>
      <c r="H19" s="3" t="s">
        <v>114</v>
      </c>
    </row>
    <row r="20" spans="1:8" ht="15.75" customHeight="1" x14ac:dyDescent="0.25">
      <c r="A20" s="244" t="s">
        <v>7</v>
      </c>
      <c r="B20" s="245"/>
      <c r="C20" s="245"/>
      <c r="D20" s="245"/>
      <c r="E20" s="246"/>
      <c r="F20" s="37">
        <v>0</v>
      </c>
      <c r="G20" s="37">
        <v>0</v>
      </c>
      <c r="H20" s="37">
        <v>0</v>
      </c>
    </row>
    <row r="21" spans="1:8" x14ac:dyDescent="0.25">
      <c r="A21" s="244" t="s">
        <v>8</v>
      </c>
      <c r="B21" s="236"/>
      <c r="C21" s="236"/>
      <c r="D21" s="236"/>
      <c r="E21" s="236"/>
      <c r="F21" s="37">
        <v>0</v>
      </c>
      <c r="G21" s="37">
        <v>0</v>
      </c>
      <c r="H21" s="37">
        <v>0</v>
      </c>
    </row>
    <row r="22" spans="1:8" x14ac:dyDescent="0.25">
      <c r="A22" s="237" t="s">
        <v>40</v>
      </c>
      <c r="B22" s="238"/>
      <c r="C22" s="238"/>
      <c r="D22" s="238"/>
      <c r="E22" s="239"/>
      <c r="F22" s="171">
        <v>1923078</v>
      </c>
      <c r="G22" s="171">
        <v>1549219.0589952883</v>
      </c>
      <c r="H22" s="172">
        <v>683534.01021965616</v>
      </c>
    </row>
    <row r="23" spans="1:8" x14ac:dyDescent="0.25">
      <c r="A23" s="237" t="s">
        <v>41</v>
      </c>
      <c r="B23" s="238"/>
      <c r="C23" s="238"/>
      <c r="D23" s="238"/>
      <c r="E23" s="239"/>
      <c r="F23" s="48">
        <v>1115344</v>
      </c>
      <c r="G23" s="171">
        <v>683534.01021965616</v>
      </c>
      <c r="H23" s="172">
        <v>551980</v>
      </c>
    </row>
    <row r="24" spans="1:8" x14ac:dyDescent="0.25">
      <c r="A24" s="247" t="s">
        <v>9</v>
      </c>
      <c r="B24" s="248"/>
      <c r="C24" s="248"/>
      <c r="D24" s="248"/>
      <c r="E24" s="248"/>
      <c r="F24" s="34">
        <f>F22-F23</f>
        <v>807734</v>
      </c>
      <c r="G24" s="34">
        <f t="shared" ref="G24:H24" si="3">G22-G23</f>
        <v>865685.04877563217</v>
      </c>
      <c r="H24" s="34">
        <f t="shared" si="3"/>
        <v>131554.01021965616</v>
      </c>
    </row>
    <row r="25" spans="1:8" x14ac:dyDescent="0.25">
      <c r="A25" s="235" t="s">
        <v>10</v>
      </c>
      <c r="B25" s="236"/>
      <c r="C25" s="236"/>
      <c r="D25" s="236"/>
      <c r="E25" s="236"/>
      <c r="F25" s="37">
        <v>0</v>
      </c>
      <c r="G25" s="37">
        <v>0</v>
      </c>
      <c r="H25" s="37">
        <v>0</v>
      </c>
    </row>
    <row r="26" spans="1:8" ht="11.25" customHeight="1" x14ac:dyDescent="0.25">
      <c r="A26" s="20"/>
      <c r="B26" s="21"/>
      <c r="C26" s="21"/>
      <c r="D26" s="21"/>
      <c r="E26" s="21"/>
      <c r="F26" s="22"/>
      <c r="G26" s="22"/>
    </row>
    <row r="27" spans="1:8" ht="19.5" customHeight="1" x14ac:dyDescent="0.25">
      <c r="A27" t="s">
        <v>112</v>
      </c>
      <c r="G27" s="46"/>
      <c r="H27" s="46" t="s">
        <v>113</v>
      </c>
    </row>
  </sheetData>
  <mergeCells count="17">
    <mergeCell ref="A9:E9"/>
    <mergeCell ref="A10:E10"/>
    <mergeCell ref="A4:H4"/>
    <mergeCell ref="A1:H1"/>
    <mergeCell ref="A3:H3"/>
    <mergeCell ref="A25:E25"/>
    <mergeCell ref="A22:E22"/>
    <mergeCell ref="A23:E23"/>
    <mergeCell ref="A17:H17"/>
    <mergeCell ref="A6:H6"/>
    <mergeCell ref="A20:E20"/>
    <mergeCell ref="A21:E21"/>
    <mergeCell ref="A24:E24"/>
    <mergeCell ref="A13:E13"/>
    <mergeCell ref="A15:E15"/>
    <mergeCell ref="A12:E12"/>
    <mergeCell ref="A11:E1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O121"/>
  <sheetViews>
    <sheetView zoomScaleNormal="100" workbookViewId="0">
      <selection activeCell="J38" sqref="J38"/>
    </sheetView>
  </sheetViews>
  <sheetFormatPr defaultRowHeight="15" x14ac:dyDescent="0.25"/>
  <cols>
    <col min="1" max="1" width="7.85546875" customWidth="1"/>
    <col min="2" max="2" width="9.28515625" customWidth="1"/>
    <col min="3" max="3" width="9.5703125" bestFit="1" customWidth="1"/>
    <col min="4" max="4" width="52.42578125" customWidth="1"/>
    <col min="5" max="9" width="15.7109375" customWidth="1"/>
    <col min="10" max="10" width="19.5703125" customWidth="1"/>
    <col min="11" max="11" width="26.5703125" customWidth="1"/>
    <col min="12" max="12" width="15.140625" customWidth="1"/>
    <col min="13" max="13" width="15.28515625" customWidth="1"/>
    <col min="14" max="14" width="19.85546875" customWidth="1"/>
    <col min="15" max="15" width="16.28515625" customWidth="1"/>
  </cols>
  <sheetData>
    <row r="1" spans="1:13" ht="18" customHeight="1" x14ac:dyDescent="0.25">
      <c r="A1" s="4"/>
      <c r="B1" s="4"/>
      <c r="C1" s="4"/>
      <c r="D1" s="4"/>
      <c r="E1" s="27"/>
      <c r="F1" s="27"/>
      <c r="G1" s="4"/>
      <c r="H1" s="4"/>
      <c r="I1" s="4"/>
    </row>
    <row r="2" spans="1:13" ht="15.75" x14ac:dyDescent="0.25">
      <c r="A2" s="234" t="s">
        <v>195</v>
      </c>
      <c r="B2" s="234"/>
      <c r="C2" s="234"/>
      <c r="D2" s="234"/>
      <c r="E2" s="234"/>
      <c r="F2" s="234"/>
      <c r="G2" s="234"/>
      <c r="H2" s="262"/>
      <c r="I2" s="262"/>
    </row>
    <row r="3" spans="1:13" ht="18" x14ac:dyDescent="0.25">
      <c r="A3" s="4"/>
      <c r="B3" s="4"/>
      <c r="C3" s="4"/>
      <c r="D3" s="4"/>
      <c r="E3" s="27"/>
      <c r="F3" s="27"/>
      <c r="G3" s="4"/>
      <c r="H3" s="5"/>
      <c r="I3" s="5"/>
    </row>
    <row r="4" spans="1:13" ht="18" customHeight="1" x14ac:dyDescent="0.25">
      <c r="A4" s="234" t="s">
        <v>197</v>
      </c>
      <c r="B4" s="242"/>
      <c r="C4" s="242"/>
      <c r="D4" s="242"/>
      <c r="E4" s="242"/>
      <c r="F4" s="242"/>
      <c r="G4" s="242"/>
      <c r="H4" s="242"/>
      <c r="I4" s="242"/>
    </row>
    <row r="5" spans="1:13" ht="18" x14ac:dyDescent="0.25">
      <c r="A5" s="4"/>
      <c r="B5" s="4"/>
      <c r="C5" s="4"/>
      <c r="D5" s="4"/>
      <c r="E5" s="27"/>
      <c r="F5" s="27"/>
      <c r="G5" s="4"/>
      <c r="H5" s="5"/>
      <c r="I5" s="5"/>
    </row>
    <row r="6" spans="1:13" ht="15.75" x14ac:dyDescent="0.25">
      <c r="A6" s="234" t="s">
        <v>47</v>
      </c>
      <c r="B6" s="259"/>
      <c r="C6" s="259"/>
      <c r="D6" s="259"/>
      <c r="E6" s="259"/>
      <c r="F6" s="259"/>
      <c r="G6" s="259"/>
      <c r="H6" s="259"/>
      <c r="I6" s="259"/>
    </row>
    <row r="7" spans="1:13" ht="18" x14ac:dyDescent="0.25">
      <c r="A7" s="4"/>
      <c r="B7" s="4"/>
      <c r="C7" s="4"/>
      <c r="D7" s="4"/>
      <c r="E7" s="27"/>
      <c r="F7" s="27"/>
      <c r="G7" s="4"/>
      <c r="H7" s="5"/>
      <c r="I7" s="5"/>
    </row>
    <row r="8" spans="1:13" ht="63.75" x14ac:dyDescent="0.25">
      <c r="A8" s="24" t="s">
        <v>12</v>
      </c>
      <c r="B8" s="23" t="s">
        <v>13</v>
      </c>
      <c r="C8" s="23" t="s">
        <v>14</v>
      </c>
      <c r="D8" s="23" t="s">
        <v>11</v>
      </c>
      <c r="E8" s="23" t="s">
        <v>205</v>
      </c>
      <c r="F8" s="24" t="s">
        <v>204</v>
      </c>
      <c r="G8" s="23" t="s">
        <v>209</v>
      </c>
      <c r="H8" s="24" t="s">
        <v>34</v>
      </c>
      <c r="I8" s="24" t="s">
        <v>35</v>
      </c>
    </row>
    <row r="9" spans="1:13" s="49" customFormat="1" ht="15.75" customHeight="1" x14ac:dyDescent="0.25">
      <c r="A9" s="151">
        <v>6</v>
      </c>
      <c r="B9" s="151"/>
      <c r="C9" s="151"/>
      <c r="D9" s="151" t="s">
        <v>15</v>
      </c>
      <c r="E9" s="48">
        <f>E10+E21+E23+E25+E28+E32-1</f>
        <v>265427815.43287545</v>
      </c>
      <c r="F9" s="35">
        <f t="shared" ref="F9:F38" si="0">G9-E9</f>
        <v>8454824.5671245456</v>
      </c>
      <c r="G9" s="35">
        <f>G10+G21+G23+G25+G28+G32</f>
        <v>273882640</v>
      </c>
      <c r="H9" s="35">
        <f t="shared" ref="H9" si="1">H10+H21+H23+H25+H28+H32</f>
        <v>209564203.8904373</v>
      </c>
      <c r="I9" s="35">
        <f>I10+I21+I23+I25+I28+I32</f>
        <v>222524217.16231999</v>
      </c>
    </row>
    <row r="10" spans="1:13" s="49" customFormat="1" ht="25.5" x14ac:dyDescent="0.25">
      <c r="A10" s="151"/>
      <c r="B10" s="151">
        <v>63</v>
      </c>
      <c r="C10" s="151"/>
      <c r="D10" s="151" t="s">
        <v>36</v>
      </c>
      <c r="E10" s="48">
        <f>SUM(E11:E20)</f>
        <v>44279595.710067026</v>
      </c>
      <c r="F10" s="35">
        <f t="shared" si="0"/>
        <v>838898.28993297368</v>
      </c>
      <c r="G10" s="35">
        <f>SUM(G11:G20)</f>
        <v>45118494</v>
      </c>
      <c r="H10" s="35">
        <f t="shared" ref="H10" si="2">SUM(H11:H20)</f>
        <v>9744883.6103258338</v>
      </c>
      <c r="I10" s="35">
        <f>SUM(I11:I20)+1</f>
        <v>20784697.797995884</v>
      </c>
      <c r="J10" s="54"/>
      <c r="K10" s="54"/>
      <c r="L10" s="54"/>
    </row>
    <row r="11" spans="1:13" x14ac:dyDescent="0.25">
      <c r="A11" s="151"/>
      <c r="B11" s="152"/>
      <c r="C11" s="152">
        <v>51</v>
      </c>
      <c r="D11" s="152" t="s">
        <v>55</v>
      </c>
      <c r="E11" s="45">
        <v>0</v>
      </c>
      <c r="F11" s="192">
        <f t="shared" si="0"/>
        <v>0</v>
      </c>
      <c r="G11" s="45">
        <v>0</v>
      </c>
      <c r="H11" s="45">
        <v>0</v>
      </c>
      <c r="I11" s="45">
        <v>0</v>
      </c>
      <c r="J11" s="56"/>
      <c r="K11" s="56"/>
      <c r="L11" s="56"/>
    </row>
    <row r="12" spans="1:13" x14ac:dyDescent="0.25">
      <c r="A12" s="160"/>
      <c r="B12" s="160"/>
      <c r="C12" s="153">
        <v>52</v>
      </c>
      <c r="D12" s="153" t="s">
        <v>38</v>
      </c>
      <c r="E12" s="45">
        <v>598999.27002455364</v>
      </c>
      <c r="F12" s="192">
        <f t="shared" ref="F12:F17" si="3">G12-E12</f>
        <v>8324160.7299754461</v>
      </c>
      <c r="G12" s="45">
        <v>8923160</v>
      </c>
      <c r="H12" s="45">
        <v>454287.61032583448</v>
      </c>
      <c r="I12" s="45">
        <v>876275.7979958856</v>
      </c>
      <c r="J12" s="56"/>
      <c r="K12" s="56"/>
      <c r="L12" s="56"/>
    </row>
    <row r="13" spans="1:13" x14ac:dyDescent="0.25">
      <c r="A13" s="160"/>
      <c r="B13" s="160"/>
      <c r="C13" s="153">
        <v>559</v>
      </c>
      <c r="D13" s="153" t="s">
        <v>78</v>
      </c>
      <c r="E13" s="45">
        <v>38037</v>
      </c>
      <c r="F13" s="192">
        <f t="shared" si="3"/>
        <v>12193</v>
      </c>
      <c r="G13" s="45">
        <v>50230</v>
      </c>
      <c r="H13" s="45">
        <v>0</v>
      </c>
      <c r="I13" s="45">
        <v>0</v>
      </c>
      <c r="J13" s="56"/>
      <c r="K13" s="56"/>
      <c r="L13" s="56"/>
    </row>
    <row r="14" spans="1:13" x14ac:dyDescent="0.25">
      <c r="A14" s="160"/>
      <c r="B14" s="160"/>
      <c r="C14" s="153">
        <v>561</v>
      </c>
      <c r="D14" s="153" t="s">
        <v>98</v>
      </c>
      <c r="E14" s="45">
        <f>2541529+771485+10153</f>
        <v>3323167</v>
      </c>
      <c r="F14" s="192">
        <f t="shared" si="3"/>
        <v>39187</v>
      </c>
      <c r="G14" s="45">
        <v>3362354</v>
      </c>
      <c r="H14" s="45">
        <v>0</v>
      </c>
      <c r="I14" s="45">
        <v>0</v>
      </c>
      <c r="J14" s="56"/>
      <c r="K14" s="56"/>
      <c r="L14" s="56"/>
      <c r="M14" s="46"/>
    </row>
    <row r="15" spans="1:13" x14ac:dyDescent="0.25">
      <c r="A15" s="160"/>
      <c r="B15" s="160"/>
      <c r="C15" s="153">
        <v>563</v>
      </c>
      <c r="D15" s="153" t="s">
        <v>96</v>
      </c>
      <c r="E15" s="45">
        <f>535353.241754596+25873-4806</f>
        <v>556420.24175459601</v>
      </c>
      <c r="F15" s="192">
        <f t="shared" si="3"/>
        <v>-331262.24175459601</v>
      </c>
      <c r="G15" s="45">
        <v>225158</v>
      </c>
      <c r="H15" s="45">
        <v>0</v>
      </c>
      <c r="I15" s="45">
        <v>0</v>
      </c>
      <c r="J15" s="56"/>
      <c r="K15" s="56"/>
      <c r="L15" s="56"/>
      <c r="M15" s="46"/>
    </row>
    <row r="16" spans="1:13" x14ac:dyDescent="0.25">
      <c r="A16" s="160"/>
      <c r="B16" s="160"/>
      <c r="C16" s="153">
        <v>5761</v>
      </c>
      <c r="D16" s="153" t="s">
        <v>97</v>
      </c>
      <c r="E16" s="45">
        <v>10346257</v>
      </c>
      <c r="F16" s="192">
        <f t="shared" si="3"/>
        <v>0</v>
      </c>
      <c r="G16" s="45">
        <v>10346257</v>
      </c>
      <c r="H16" s="45">
        <v>0</v>
      </c>
      <c r="I16" s="45">
        <v>0</v>
      </c>
      <c r="J16" s="56"/>
      <c r="K16" s="56"/>
      <c r="L16" s="56"/>
      <c r="M16" s="46"/>
    </row>
    <row r="17" spans="1:14" x14ac:dyDescent="0.25">
      <c r="A17" s="160"/>
      <c r="B17" s="160"/>
      <c r="C17" s="153">
        <v>5762</v>
      </c>
      <c r="D17" s="153" t="s">
        <v>100</v>
      </c>
      <c r="E17" s="45">
        <f>837348.198287876-492269+300000</f>
        <v>645079.19828787597</v>
      </c>
      <c r="F17" s="192">
        <f t="shared" si="3"/>
        <v>-0.19828787597361952</v>
      </c>
      <c r="G17" s="45">
        <v>645079</v>
      </c>
      <c r="H17" s="45"/>
      <c r="I17" s="45">
        <v>0</v>
      </c>
      <c r="J17" s="56"/>
      <c r="K17" s="56"/>
      <c r="L17" s="56"/>
    </row>
    <row r="18" spans="1:14" x14ac:dyDescent="0.25">
      <c r="A18" s="160"/>
      <c r="B18" s="160"/>
      <c r="C18" s="153">
        <v>5765131</v>
      </c>
      <c r="D18" s="153" t="s">
        <v>206</v>
      </c>
      <c r="E18" s="45">
        <v>0</v>
      </c>
      <c r="F18" s="192"/>
      <c r="G18" s="45">
        <v>0</v>
      </c>
      <c r="H18" s="45"/>
      <c r="I18" s="45"/>
      <c r="J18" s="56"/>
      <c r="K18" s="56"/>
      <c r="L18" s="56"/>
    </row>
    <row r="19" spans="1:14" x14ac:dyDescent="0.25">
      <c r="A19" s="160"/>
      <c r="B19" s="160"/>
      <c r="C19" s="153">
        <v>581</v>
      </c>
      <c r="D19" s="153" t="s">
        <v>57</v>
      </c>
      <c r="E19" s="45">
        <f>38091447+3157412-12477223</f>
        <v>28771636</v>
      </c>
      <c r="F19" s="192">
        <f>G19-E19</f>
        <v>-7205380</v>
      </c>
      <c r="G19" s="45">
        <v>21566256</v>
      </c>
      <c r="H19" s="45">
        <v>9290596</v>
      </c>
      <c r="I19" s="45">
        <v>19908421</v>
      </c>
      <c r="J19" s="56"/>
      <c r="K19" s="56"/>
      <c r="L19" s="58"/>
      <c r="M19" s="46"/>
      <c r="N19" s="46"/>
    </row>
    <row r="20" spans="1:14" x14ac:dyDescent="0.25">
      <c r="A20" s="160"/>
      <c r="B20" s="160"/>
      <c r="C20" s="153">
        <v>61</v>
      </c>
      <c r="D20" s="153" t="s">
        <v>54</v>
      </c>
      <c r="E20" s="45">
        <v>0</v>
      </c>
      <c r="F20" s="192">
        <f>G20-E20</f>
        <v>0</v>
      </c>
      <c r="G20" s="45">
        <v>0</v>
      </c>
      <c r="H20" s="45">
        <v>0</v>
      </c>
      <c r="I20" s="45">
        <v>0</v>
      </c>
      <c r="J20" s="56"/>
      <c r="K20" s="56"/>
      <c r="L20" s="58"/>
      <c r="M20" s="46"/>
      <c r="N20" s="46"/>
    </row>
    <row r="21" spans="1:14" s="49" customFormat="1" x14ac:dyDescent="0.25">
      <c r="A21" s="161"/>
      <c r="B21" s="161">
        <v>64</v>
      </c>
      <c r="C21" s="154"/>
      <c r="D21" s="154" t="s">
        <v>91</v>
      </c>
      <c r="E21" s="35">
        <f>E22</f>
        <v>6398</v>
      </c>
      <c r="F21" s="191">
        <f t="shared" si="0"/>
        <v>0</v>
      </c>
      <c r="G21" s="35">
        <f>G22</f>
        <v>6398</v>
      </c>
      <c r="H21" s="35">
        <f t="shared" ref="H21:I21" si="4">H22</f>
        <v>398.16842524387812</v>
      </c>
      <c r="I21" s="35">
        <f t="shared" si="4"/>
        <v>398.16842524387812</v>
      </c>
      <c r="J21" s="165"/>
      <c r="K21" s="165"/>
      <c r="L21" s="166"/>
      <c r="M21" s="54"/>
      <c r="N21" s="54"/>
    </row>
    <row r="22" spans="1:14" x14ac:dyDescent="0.25">
      <c r="A22" s="160"/>
      <c r="B22" s="160"/>
      <c r="C22" s="153">
        <v>31</v>
      </c>
      <c r="D22" s="152" t="s">
        <v>31</v>
      </c>
      <c r="E22" s="45">
        <f>114+6284</f>
        <v>6398</v>
      </c>
      <c r="F22" s="192">
        <f>G22-E22</f>
        <v>0</v>
      </c>
      <c r="G22" s="45">
        <v>6398</v>
      </c>
      <c r="H22" s="45">
        <v>398.16842524387812</v>
      </c>
      <c r="I22" s="45">
        <v>398.16842524387812</v>
      </c>
      <c r="J22" s="56"/>
      <c r="K22" s="56"/>
      <c r="L22" s="58"/>
      <c r="M22" s="46"/>
      <c r="N22" s="46"/>
    </row>
    <row r="23" spans="1:14" s="49" customFormat="1" ht="25.5" x14ac:dyDescent="0.25">
      <c r="A23" s="161"/>
      <c r="B23" s="161">
        <v>65</v>
      </c>
      <c r="C23" s="154"/>
      <c r="D23" s="162" t="s">
        <v>92</v>
      </c>
      <c r="E23" s="35">
        <f>E24</f>
        <v>11579626</v>
      </c>
      <c r="F23" s="191">
        <f t="shared" si="0"/>
        <v>0</v>
      </c>
      <c r="G23" s="35">
        <f>G24</f>
        <v>11579626</v>
      </c>
      <c r="H23" s="35">
        <f t="shared" ref="H23:I23" si="5">H24</f>
        <v>11712244.873581525</v>
      </c>
      <c r="I23" s="35">
        <f t="shared" si="5"/>
        <v>11810078.704625389</v>
      </c>
      <c r="J23" s="165"/>
      <c r="K23" s="166"/>
      <c r="L23" s="166"/>
      <c r="M23" s="54"/>
      <c r="N23" s="54"/>
    </row>
    <row r="24" spans="1:14" ht="15.75" customHeight="1" x14ac:dyDescent="0.25">
      <c r="A24" s="160"/>
      <c r="B24" s="160"/>
      <c r="C24" s="153">
        <v>43</v>
      </c>
      <c r="D24" s="152" t="s">
        <v>39</v>
      </c>
      <c r="E24" s="45">
        <f>11563415+16211</f>
        <v>11579626</v>
      </c>
      <c r="F24" s="192">
        <f>G24-E24</f>
        <v>0</v>
      </c>
      <c r="G24" s="45">
        <v>11579626</v>
      </c>
      <c r="H24" s="45">
        <v>11712244.873581525</v>
      </c>
      <c r="I24" s="45">
        <v>11810078.704625389</v>
      </c>
      <c r="J24" s="56"/>
      <c r="K24" s="56"/>
      <c r="L24" s="56"/>
      <c r="M24" s="46"/>
    </row>
    <row r="25" spans="1:14" s="49" customFormat="1" ht="39" customHeight="1" x14ac:dyDescent="0.25">
      <c r="A25" s="161"/>
      <c r="B25" s="161">
        <v>66</v>
      </c>
      <c r="C25" s="154"/>
      <c r="D25" s="151" t="s">
        <v>93</v>
      </c>
      <c r="E25" s="35">
        <f>E26+E27</f>
        <v>2081107</v>
      </c>
      <c r="F25" s="191">
        <f t="shared" si="0"/>
        <v>237000</v>
      </c>
      <c r="G25" s="35">
        <f>G26+G27</f>
        <v>2318107</v>
      </c>
      <c r="H25" s="35">
        <f>H26+H27</f>
        <v>1827563.0765146986</v>
      </c>
      <c r="I25" s="35">
        <f>I26+I27</f>
        <v>1877749.0211692876</v>
      </c>
      <c r="J25" s="165"/>
      <c r="K25" s="165"/>
      <c r="L25" s="165"/>
      <c r="M25" s="54"/>
    </row>
    <row r="26" spans="1:14" x14ac:dyDescent="0.25">
      <c r="A26" s="160"/>
      <c r="B26" s="161"/>
      <c r="C26" s="153">
        <v>31</v>
      </c>
      <c r="D26" s="152" t="s">
        <v>31</v>
      </c>
      <c r="E26" s="45">
        <v>1953476</v>
      </c>
      <c r="F26" s="192">
        <f>G26-E26</f>
        <v>237000</v>
      </c>
      <c r="G26" s="45">
        <v>2190476</v>
      </c>
      <c r="H26" s="45">
        <v>1686569.3808480985</v>
      </c>
      <c r="I26" s="45">
        <v>1710226.2923883467</v>
      </c>
      <c r="J26" s="56"/>
      <c r="K26" s="56"/>
      <c r="L26" s="56"/>
      <c r="M26" s="46"/>
    </row>
    <row r="27" spans="1:14" x14ac:dyDescent="0.25">
      <c r="A27" s="160"/>
      <c r="B27" s="161"/>
      <c r="C27" s="153">
        <v>61</v>
      </c>
      <c r="D27" s="152" t="s">
        <v>54</v>
      </c>
      <c r="E27" s="45">
        <v>127631</v>
      </c>
      <c r="F27" s="192">
        <f>G27-E27</f>
        <v>0</v>
      </c>
      <c r="G27" s="45">
        <v>127631</v>
      </c>
      <c r="H27" s="45">
        <v>140993.69566659999</v>
      </c>
      <c r="I27" s="45">
        <v>167522.72878094099</v>
      </c>
      <c r="J27" s="56"/>
      <c r="K27" s="56"/>
      <c r="L27" s="56"/>
      <c r="M27" s="46"/>
    </row>
    <row r="28" spans="1:14" s="49" customFormat="1" ht="31.5" customHeight="1" x14ac:dyDescent="0.25">
      <c r="A28" s="161"/>
      <c r="B28" s="161">
        <v>67</v>
      </c>
      <c r="C28" s="154"/>
      <c r="D28" s="151" t="s">
        <v>94</v>
      </c>
      <c r="E28" s="35">
        <f>SUM(E29:E31)</f>
        <v>207413837</v>
      </c>
      <c r="F28" s="191">
        <f t="shared" si="0"/>
        <v>7378925</v>
      </c>
      <c r="G28" s="35">
        <f>SUM(G29:G31)</f>
        <v>214792762</v>
      </c>
      <c r="H28" s="35">
        <f t="shared" ref="H28:I28" si="6">SUM(H29:H31)</f>
        <v>186278981.43878159</v>
      </c>
      <c r="I28" s="35">
        <f t="shared" si="6"/>
        <v>188051160.74729577</v>
      </c>
      <c r="J28" s="165"/>
      <c r="K28" s="165"/>
      <c r="L28" s="165"/>
      <c r="M28" s="54"/>
    </row>
    <row r="29" spans="1:14" ht="18" customHeight="1" x14ac:dyDescent="0.25">
      <c r="A29" s="160"/>
      <c r="B29" s="160"/>
      <c r="C29" s="153">
        <v>11</v>
      </c>
      <c r="D29" s="152" t="s">
        <v>16</v>
      </c>
      <c r="E29" s="45">
        <f>9305564+1097377-1082169+31291</f>
        <v>9352063</v>
      </c>
      <c r="F29" s="192">
        <f>G29-E29</f>
        <v>30000</v>
      </c>
      <c r="G29" s="213">
        <v>9382063</v>
      </c>
      <c r="H29" s="45">
        <v>5348729</v>
      </c>
      <c r="I29" s="45">
        <v>5348729</v>
      </c>
      <c r="J29" s="56"/>
      <c r="K29" s="58"/>
      <c r="L29" s="56"/>
    </row>
    <row r="30" spans="1:14" ht="16.5" customHeight="1" x14ac:dyDescent="0.25">
      <c r="A30" s="160"/>
      <c r="B30" s="160"/>
      <c r="C30" s="153">
        <v>12</v>
      </c>
      <c r="D30" s="152" t="s">
        <v>51</v>
      </c>
      <c r="E30" s="45">
        <f>669880+18826+944</f>
        <v>689650</v>
      </c>
      <c r="F30" s="192">
        <f>G30-E30</f>
        <v>-56556</v>
      </c>
      <c r="G30" s="45">
        <v>633094</v>
      </c>
      <c r="H30" s="45">
        <v>0</v>
      </c>
      <c r="I30" s="45">
        <v>0</v>
      </c>
      <c r="J30" s="56"/>
      <c r="K30" s="56"/>
      <c r="L30" s="56"/>
      <c r="M30" s="46"/>
    </row>
    <row r="31" spans="1:14" ht="18.75" customHeight="1" x14ac:dyDescent="0.25">
      <c r="A31" s="160"/>
      <c r="B31" s="160"/>
      <c r="C31" s="153">
        <v>43</v>
      </c>
      <c r="D31" s="152" t="s">
        <v>39</v>
      </c>
      <c r="E31" s="45">
        <v>197372124</v>
      </c>
      <c r="F31" s="192">
        <f>G31-E31</f>
        <v>7405481</v>
      </c>
      <c r="G31" s="45">
        <v>204777605</v>
      </c>
      <c r="H31" s="45">
        <v>180930252.43878159</v>
      </c>
      <c r="I31" s="45">
        <v>182702431.74729577</v>
      </c>
      <c r="J31" s="56"/>
      <c r="K31" s="56"/>
      <c r="L31" s="56"/>
      <c r="M31" s="46"/>
    </row>
    <row r="32" spans="1:14" s="49" customFormat="1" x14ac:dyDescent="0.25">
      <c r="A32" s="161"/>
      <c r="B32" s="161">
        <v>68</v>
      </c>
      <c r="C32" s="154"/>
      <c r="D32" s="151" t="s">
        <v>95</v>
      </c>
      <c r="E32" s="35">
        <f>E33+E34</f>
        <v>67252.722808414619</v>
      </c>
      <c r="F32" s="191">
        <f t="shared" si="0"/>
        <v>0.27719158538093325</v>
      </c>
      <c r="G32" s="35">
        <f>G33+G34</f>
        <v>67253</v>
      </c>
      <c r="H32" s="35">
        <f>H33</f>
        <v>132.72280841462606</v>
      </c>
      <c r="I32" s="35">
        <f>I33</f>
        <v>132.72280841462606</v>
      </c>
      <c r="J32" s="165"/>
      <c r="K32" s="165"/>
      <c r="L32" s="165"/>
      <c r="M32" s="54"/>
    </row>
    <row r="33" spans="1:14" x14ac:dyDescent="0.25">
      <c r="A33" s="160"/>
      <c r="B33" s="160"/>
      <c r="C33" s="153">
        <v>31</v>
      </c>
      <c r="D33" s="152" t="s">
        <v>31</v>
      </c>
      <c r="E33" s="45">
        <v>132.72280841462606</v>
      </c>
      <c r="F33" s="192">
        <f>G33-E33</f>
        <v>0.27719158537394151</v>
      </c>
      <c r="G33" s="45">
        <v>133</v>
      </c>
      <c r="H33" s="45">
        <v>132.72280841462606</v>
      </c>
      <c r="I33" s="45">
        <v>132.72280841462606</v>
      </c>
      <c r="M33" s="46"/>
    </row>
    <row r="34" spans="1:14" x14ac:dyDescent="0.25">
      <c r="A34" s="160"/>
      <c r="B34" s="160"/>
      <c r="C34" s="153">
        <v>43</v>
      </c>
      <c r="D34" s="152" t="s">
        <v>39</v>
      </c>
      <c r="E34" s="45">
        <v>67120</v>
      </c>
      <c r="F34" s="192">
        <f>G34-E34</f>
        <v>0</v>
      </c>
      <c r="G34" s="45">
        <v>67120</v>
      </c>
      <c r="H34" s="45">
        <v>0</v>
      </c>
      <c r="I34" s="45">
        <v>0</v>
      </c>
      <c r="L34" s="46"/>
      <c r="M34" s="46"/>
    </row>
    <row r="35" spans="1:14" s="49" customFormat="1" x14ac:dyDescent="0.25">
      <c r="A35" s="161">
        <v>7</v>
      </c>
      <c r="B35" s="161"/>
      <c r="C35" s="154"/>
      <c r="D35" s="151" t="s">
        <v>48</v>
      </c>
      <c r="E35" s="35">
        <f>E36</f>
        <v>1194.5052757316344</v>
      </c>
      <c r="F35" s="191">
        <f t="shared" si="0"/>
        <v>0.49472426836564409</v>
      </c>
      <c r="G35" s="35">
        <f>G36</f>
        <v>1195</v>
      </c>
      <c r="H35" s="35">
        <f t="shared" ref="H35:I36" si="7">H36</f>
        <v>1181.2329948901718</v>
      </c>
      <c r="I35" s="35">
        <f t="shared" si="7"/>
        <v>1167.9607140487092</v>
      </c>
    </row>
    <row r="36" spans="1:14" s="49" customFormat="1" x14ac:dyDescent="0.25">
      <c r="A36" s="161"/>
      <c r="B36" s="161">
        <v>72</v>
      </c>
      <c r="C36" s="154"/>
      <c r="D36" s="163" t="s">
        <v>49</v>
      </c>
      <c r="E36" s="35">
        <f>E37</f>
        <v>1194.5052757316344</v>
      </c>
      <c r="F36" s="191">
        <f t="shared" si="0"/>
        <v>0.49472426836564409</v>
      </c>
      <c r="G36" s="35">
        <f>G37</f>
        <v>1195</v>
      </c>
      <c r="H36" s="35">
        <f t="shared" si="7"/>
        <v>1181.2329948901718</v>
      </c>
      <c r="I36" s="35">
        <f t="shared" si="7"/>
        <v>1167.9607140487092</v>
      </c>
      <c r="L36" s="54"/>
      <c r="M36" s="54"/>
    </row>
    <row r="37" spans="1:14" ht="32.25" customHeight="1" x14ac:dyDescent="0.25">
      <c r="A37" s="160"/>
      <c r="B37" s="160"/>
      <c r="C37" s="153">
        <v>71</v>
      </c>
      <c r="D37" s="164" t="s">
        <v>50</v>
      </c>
      <c r="E37" s="45">
        <v>1194.5052757316344</v>
      </c>
      <c r="F37" s="192">
        <f>G37-E37</f>
        <v>0.49472426836564409</v>
      </c>
      <c r="G37" s="45">
        <v>1195</v>
      </c>
      <c r="H37" s="45">
        <v>1181.2329948901718</v>
      </c>
      <c r="I37" s="45">
        <v>1167.9607140487092</v>
      </c>
      <c r="L37" s="46"/>
      <c r="M37" s="46"/>
    </row>
    <row r="38" spans="1:14" ht="19.5" customHeight="1" x14ac:dyDescent="0.25">
      <c r="A38" s="263" t="s">
        <v>99</v>
      </c>
      <c r="B38" s="264"/>
      <c r="C38" s="264"/>
      <c r="D38" s="264"/>
      <c r="E38" s="35">
        <f>E35+E9+1</f>
        <v>265429010.93815118</v>
      </c>
      <c r="F38" s="191">
        <f t="shared" si="0"/>
        <v>8454824.0618488193</v>
      </c>
      <c r="G38" s="35">
        <f>G35+G9</f>
        <v>273883835</v>
      </c>
      <c r="H38" s="35">
        <f t="shared" ref="H38:I38" si="8">H35+H9</f>
        <v>209565385.12343219</v>
      </c>
      <c r="I38" s="35">
        <f t="shared" si="8"/>
        <v>222525385.12303403</v>
      </c>
      <c r="J38" s="46"/>
      <c r="L38" s="46"/>
      <c r="M38" s="46"/>
    </row>
    <row r="39" spans="1:14" ht="19.5" customHeight="1" x14ac:dyDescent="0.25">
      <c r="A39" s="62"/>
      <c r="B39" s="198"/>
      <c r="C39" s="198"/>
      <c r="D39" s="198"/>
      <c r="E39" s="198"/>
      <c r="F39" s="198"/>
      <c r="G39" s="50"/>
      <c r="H39" s="50"/>
      <c r="I39" s="50"/>
      <c r="J39" s="46"/>
      <c r="M39" s="46"/>
    </row>
    <row r="40" spans="1:14" ht="19.5" customHeight="1" x14ac:dyDescent="0.25">
      <c r="A40" s="265" t="s">
        <v>40</v>
      </c>
      <c r="B40" s="265"/>
      <c r="C40" s="265"/>
      <c r="D40" s="265"/>
      <c r="E40" s="186"/>
      <c r="F40" s="186"/>
      <c r="G40" s="50"/>
      <c r="H40" s="50"/>
      <c r="I40" s="50"/>
    </row>
    <row r="41" spans="1:14" ht="18" customHeight="1" x14ac:dyDescent="0.25">
      <c r="A41" s="51"/>
      <c r="B41" s="52"/>
      <c r="C41" s="52">
        <v>931</v>
      </c>
      <c r="D41" s="53" t="s">
        <v>103</v>
      </c>
      <c r="E41" s="10">
        <v>371291</v>
      </c>
      <c r="F41" s="190">
        <f t="shared" ref="F41:F46" si="9">G41-E41</f>
        <v>0</v>
      </c>
      <c r="G41" s="45">
        <v>371291</v>
      </c>
      <c r="H41" s="10">
        <v>116603</v>
      </c>
      <c r="I41" s="10">
        <v>86309</v>
      </c>
      <c r="J41" s="46"/>
      <c r="M41" s="46"/>
      <c r="N41" s="49"/>
    </row>
    <row r="42" spans="1:14" ht="15.75" customHeight="1" x14ac:dyDescent="0.25">
      <c r="A42" s="51"/>
      <c r="B42" s="52"/>
      <c r="C42" s="52">
        <v>943</v>
      </c>
      <c r="D42" s="53" t="s">
        <v>104</v>
      </c>
      <c r="E42" s="10">
        <v>269385</v>
      </c>
      <c r="F42" s="190">
        <f t="shared" si="9"/>
        <v>0</v>
      </c>
      <c r="G42" s="45">
        <v>269385</v>
      </c>
      <c r="H42" s="10">
        <v>623187.20552126877</v>
      </c>
      <c r="I42" s="10">
        <v>312721.4811865419</v>
      </c>
      <c r="J42" s="46"/>
      <c r="M42" s="55"/>
    </row>
    <row r="43" spans="1:14" ht="18" customHeight="1" x14ac:dyDescent="0.25">
      <c r="A43" s="51"/>
      <c r="B43" s="52"/>
      <c r="C43" s="52">
        <v>952</v>
      </c>
      <c r="D43" s="53" t="s">
        <v>105</v>
      </c>
      <c r="E43" s="10">
        <v>583267</v>
      </c>
      <c r="F43" s="190">
        <f t="shared" si="9"/>
        <v>0</v>
      </c>
      <c r="G43" s="45">
        <v>583267</v>
      </c>
      <c r="H43" s="10">
        <v>637644</v>
      </c>
      <c r="I43" s="10">
        <v>146122.5031521667</v>
      </c>
      <c r="J43" s="46"/>
      <c r="M43" s="55"/>
    </row>
    <row r="44" spans="1:14" ht="16.5" customHeight="1" x14ac:dyDescent="0.25">
      <c r="A44" s="51"/>
      <c r="B44" s="52"/>
      <c r="C44" s="52">
        <v>961</v>
      </c>
      <c r="D44" s="53" t="s">
        <v>106</v>
      </c>
      <c r="E44" s="10">
        <v>683662</v>
      </c>
      <c r="F44" s="190">
        <f t="shared" si="9"/>
        <v>0</v>
      </c>
      <c r="G44" s="45">
        <v>683662</v>
      </c>
      <c r="H44" s="10">
        <v>157632.62326630831</v>
      </c>
      <c r="I44" s="10">
        <v>124228.54867608998</v>
      </c>
      <c r="J44" s="46"/>
    </row>
    <row r="45" spans="1:14" ht="18" customHeight="1" x14ac:dyDescent="0.25">
      <c r="A45" s="51"/>
      <c r="B45" s="52"/>
      <c r="C45" s="52">
        <v>971</v>
      </c>
      <c r="D45" s="53" t="s">
        <v>107</v>
      </c>
      <c r="E45" s="10">
        <v>15473</v>
      </c>
      <c r="F45" s="190">
        <f t="shared" si="9"/>
        <v>0</v>
      </c>
      <c r="G45" s="45">
        <v>15473</v>
      </c>
      <c r="H45" s="10">
        <v>14152.100338443161</v>
      </c>
      <c r="I45" s="10">
        <v>14152.100338443161</v>
      </c>
      <c r="J45" s="46"/>
      <c r="L45" s="46"/>
      <c r="M45" s="46"/>
    </row>
    <row r="46" spans="1:14" ht="19.5" customHeight="1" x14ac:dyDescent="0.25">
      <c r="A46" s="266" t="s">
        <v>108</v>
      </c>
      <c r="B46" s="267"/>
      <c r="C46" s="267"/>
      <c r="D46" s="268"/>
      <c r="E46" s="48">
        <f>SUM(E41:E45)</f>
        <v>1923078</v>
      </c>
      <c r="F46" s="193">
        <f t="shared" si="9"/>
        <v>0</v>
      </c>
      <c r="G46" s="48">
        <f>SUM(G41:G45)</f>
        <v>1923078</v>
      </c>
      <c r="H46" s="48">
        <v>1549219</v>
      </c>
      <c r="I46" s="48">
        <v>683534</v>
      </c>
      <c r="J46" s="46"/>
    </row>
    <row r="47" spans="1:14" x14ac:dyDescent="0.25">
      <c r="A47" s="199"/>
      <c r="B47" s="199"/>
      <c r="C47" s="199"/>
      <c r="D47" s="199"/>
      <c r="E47" s="199"/>
      <c r="F47" s="199"/>
      <c r="G47" s="200"/>
      <c r="H47" s="200"/>
      <c r="I47" s="201"/>
    </row>
    <row r="48" spans="1:14" x14ac:dyDescent="0.25">
      <c r="A48" s="260" t="s">
        <v>198</v>
      </c>
      <c r="B48" s="261"/>
      <c r="C48" s="261"/>
      <c r="D48" s="261"/>
      <c r="E48" s="261"/>
      <c r="F48" s="261"/>
      <c r="G48" s="261"/>
      <c r="H48" s="261"/>
      <c r="I48" s="261"/>
    </row>
    <row r="49" spans="1:15" x14ac:dyDescent="0.25">
      <c r="A49" s="202"/>
      <c r="B49" s="202"/>
      <c r="C49" s="202"/>
      <c r="D49" s="202"/>
      <c r="E49" s="202"/>
      <c r="F49" s="202"/>
      <c r="G49" s="202"/>
      <c r="H49" s="5"/>
      <c r="I49" s="5"/>
    </row>
    <row r="50" spans="1:15" ht="63.75" x14ac:dyDescent="0.25">
      <c r="A50" s="24" t="s">
        <v>12</v>
      </c>
      <c r="B50" s="23" t="s">
        <v>13</v>
      </c>
      <c r="C50" s="23" t="s">
        <v>14</v>
      </c>
      <c r="D50" s="23" t="s">
        <v>17</v>
      </c>
      <c r="E50" s="23" t="s">
        <v>205</v>
      </c>
      <c r="F50" s="24" t="s">
        <v>203</v>
      </c>
      <c r="G50" s="23" t="s">
        <v>209</v>
      </c>
      <c r="H50" s="24" t="s">
        <v>34</v>
      </c>
      <c r="I50" s="24" t="s">
        <v>35</v>
      </c>
      <c r="J50" s="46"/>
      <c r="M50" s="46"/>
    </row>
    <row r="51" spans="1:15" ht="15.75" customHeight="1" x14ac:dyDescent="0.25">
      <c r="A51" s="151">
        <v>3</v>
      </c>
      <c r="B51" s="151"/>
      <c r="C51" s="151"/>
      <c r="D51" s="151" t="s">
        <v>18</v>
      </c>
      <c r="E51" s="35">
        <f>E52+E62+E76+E79</f>
        <v>220710778</v>
      </c>
      <c r="F51" s="35">
        <f>G51-E51</f>
        <v>9613222</v>
      </c>
      <c r="G51" s="35">
        <f>G52+G62+G76+G79</f>
        <v>230324000</v>
      </c>
      <c r="H51" s="35">
        <f t="shared" ref="H51:I51" si="10">H52+H62+H76+H79</f>
        <v>194485634</v>
      </c>
      <c r="I51" s="35">
        <f t="shared" si="10"/>
        <v>196012731</v>
      </c>
      <c r="J51" s="56"/>
      <c r="M51" s="46"/>
    </row>
    <row r="52" spans="1:15" ht="15.75" customHeight="1" x14ac:dyDescent="0.25">
      <c r="A52" s="151"/>
      <c r="B52" s="151">
        <v>31</v>
      </c>
      <c r="C52" s="151"/>
      <c r="D52" s="151" t="s">
        <v>19</v>
      </c>
      <c r="E52" s="35">
        <f>SUM(E53:E61)</f>
        <v>110485036</v>
      </c>
      <c r="F52" s="35">
        <f t="shared" ref="F52:F110" si="11">G52-E52</f>
        <v>7446567</v>
      </c>
      <c r="G52" s="35">
        <f>SUM(G53:G61)</f>
        <v>117931603</v>
      </c>
      <c r="H52" s="35">
        <f t="shared" ref="H52:I52" si="12">SUM(H53:H61)</f>
        <v>112311314</v>
      </c>
      <c r="I52" s="35">
        <f t="shared" si="12"/>
        <v>113627275</v>
      </c>
      <c r="J52" s="56"/>
      <c r="L52" s="46"/>
      <c r="M52" s="46"/>
      <c r="N52" s="215"/>
    </row>
    <row r="53" spans="1:15" ht="15.75" customHeight="1" x14ac:dyDescent="0.25">
      <c r="A53" s="151"/>
      <c r="B53" s="152"/>
      <c r="C53" s="152">
        <v>11</v>
      </c>
      <c r="D53" s="153" t="s">
        <v>16</v>
      </c>
      <c r="E53" s="187">
        <v>0</v>
      </c>
      <c r="F53" s="45">
        <f t="shared" si="11"/>
        <v>0</v>
      </c>
      <c r="G53" s="45">
        <v>0</v>
      </c>
      <c r="H53" s="45">
        <v>0</v>
      </c>
      <c r="I53" s="45">
        <v>0</v>
      </c>
      <c r="J53" s="58"/>
      <c r="K53" s="46"/>
      <c r="L53" s="46"/>
      <c r="M53" s="46"/>
      <c r="N53" s="46"/>
    </row>
    <row r="54" spans="1:15" x14ac:dyDescent="0.25">
      <c r="A54" s="160"/>
      <c r="B54" s="160"/>
      <c r="C54" s="153">
        <v>12</v>
      </c>
      <c r="D54" s="153" t="s">
        <v>51</v>
      </c>
      <c r="E54" s="188">
        <v>21282</v>
      </c>
      <c r="F54" s="45">
        <f t="shared" si="11"/>
        <v>1359</v>
      </c>
      <c r="G54" s="45">
        <v>22641</v>
      </c>
      <c r="H54" s="45">
        <v>0</v>
      </c>
      <c r="I54" s="45">
        <v>0</v>
      </c>
      <c r="J54" s="58"/>
      <c r="K54" s="46"/>
      <c r="L54" s="46"/>
      <c r="M54" s="46"/>
    </row>
    <row r="55" spans="1:15" x14ac:dyDescent="0.25">
      <c r="A55" s="160"/>
      <c r="B55" s="160"/>
      <c r="C55" s="153">
        <v>43</v>
      </c>
      <c r="D55" s="153" t="s">
        <v>39</v>
      </c>
      <c r="E55" s="188">
        <v>109480019</v>
      </c>
      <c r="F55" s="45">
        <f t="shared" si="11"/>
        <v>7405481</v>
      </c>
      <c r="G55" s="45">
        <v>116885500</v>
      </c>
      <c r="H55" s="45">
        <v>111428216</v>
      </c>
      <c r="I55" s="45">
        <v>112744177</v>
      </c>
      <c r="J55" s="58"/>
      <c r="K55" s="46"/>
      <c r="L55" s="46"/>
      <c r="M55" s="46"/>
      <c r="N55" s="46"/>
    </row>
    <row r="56" spans="1:15" x14ac:dyDescent="0.25">
      <c r="A56" s="160"/>
      <c r="B56" s="160"/>
      <c r="C56" s="153">
        <v>51</v>
      </c>
      <c r="D56" s="153" t="s">
        <v>55</v>
      </c>
      <c r="E56" s="187">
        <v>0</v>
      </c>
      <c r="F56" s="45">
        <f t="shared" si="11"/>
        <v>0</v>
      </c>
      <c r="G56" s="45">
        <v>0</v>
      </c>
      <c r="H56" s="45">
        <v>0</v>
      </c>
      <c r="I56" s="45">
        <v>0</v>
      </c>
      <c r="J56" s="58"/>
      <c r="K56" s="46"/>
      <c r="L56" s="46"/>
      <c r="M56" s="46"/>
      <c r="N56" s="46"/>
    </row>
    <row r="57" spans="1:15" x14ac:dyDescent="0.25">
      <c r="A57" s="160"/>
      <c r="B57" s="160"/>
      <c r="C57" s="153">
        <v>52</v>
      </c>
      <c r="D57" s="153" t="s">
        <v>38</v>
      </c>
      <c r="E57" s="188">
        <v>874072</v>
      </c>
      <c r="F57" s="45">
        <f t="shared" si="11"/>
        <v>0</v>
      </c>
      <c r="G57" s="45">
        <v>874072</v>
      </c>
      <c r="H57" s="45">
        <v>874073</v>
      </c>
      <c r="I57" s="45">
        <v>874073</v>
      </c>
      <c r="J57" s="58"/>
      <c r="K57" s="46"/>
      <c r="L57" s="46"/>
      <c r="M57" s="46"/>
    </row>
    <row r="58" spans="1:15" x14ac:dyDescent="0.25">
      <c r="A58" s="160"/>
      <c r="B58" s="160"/>
      <c r="C58" s="153">
        <v>559</v>
      </c>
      <c r="D58" s="153" t="s">
        <v>78</v>
      </c>
      <c r="E58" s="188">
        <v>11534</v>
      </c>
      <c r="F58" s="45">
        <f t="shared" si="11"/>
        <v>3041</v>
      </c>
      <c r="G58" s="45">
        <v>14575</v>
      </c>
      <c r="H58" s="45">
        <v>0</v>
      </c>
      <c r="I58" s="45">
        <v>0</v>
      </c>
      <c r="J58" s="167"/>
      <c r="K58" s="66"/>
      <c r="L58" s="46"/>
      <c r="M58" s="46"/>
      <c r="N58" s="46"/>
    </row>
    <row r="59" spans="1:15" x14ac:dyDescent="0.25">
      <c r="A59" s="160"/>
      <c r="B59" s="160"/>
      <c r="C59" s="153">
        <v>561</v>
      </c>
      <c r="D59" s="153" t="s">
        <v>53</v>
      </c>
      <c r="E59" s="188">
        <v>89104</v>
      </c>
      <c r="F59" s="45">
        <f t="shared" si="11"/>
        <v>39186</v>
      </c>
      <c r="G59" s="45">
        <v>128290</v>
      </c>
      <c r="H59" s="45">
        <v>0</v>
      </c>
      <c r="I59" s="45">
        <v>0</v>
      </c>
      <c r="J59" s="167"/>
      <c r="K59" s="66"/>
      <c r="L59" s="46"/>
      <c r="M59" s="46"/>
      <c r="N59" s="46"/>
    </row>
    <row r="60" spans="1:15" x14ac:dyDescent="0.25">
      <c r="A60" s="160"/>
      <c r="B60" s="160"/>
      <c r="C60" s="153">
        <v>563</v>
      </c>
      <c r="D60" s="153" t="s">
        <v>52</v>
      </c>
      <c r="E60" s="187">
        <v>0</v>
      </c>
      <c r="F60" s="45">
        <f t="shared" si="11"/>
        <v>0</v>
      </c>
      <c r="G60" s="45">
        <v>0</v>
      </c>
      <c r="H60" s="45">
        <v>0</v>
      </c>
      <c r="I60" s="45">
        <v>0</v>
      </c>
      <c r="J60" s="167"/>
      <c r="K60" s="66"/>
      <c r="L60" s="46"/>
      <c r="M60" s="46"/>
      <c r="N60" s="46"/>
      <c r="O60" s="46"/>
    </row>
    <row r="61" spans="1:15" x14ac:dyDescent="0.25">
      <c r="A61" s="160"/>
      <c r="B61" s="160"/>
      <c r="C61" s="153">
        <v>61</v>
      </c>
      <c r="D61" s="153" t="s">
        <v>54</v>
      </c>
      <c r="E61" s="188">
        <v>9025</v>
      </c>
      <c r="F61" s="45">
        <f t="shared" si="11"/>
        <v>-2500</v>
      </c>
      <c r="G61" s="45">
        <v>6525</v>
      </c>
      <c r="H61" s="45">
        <v>9025</v>
      </c>
      <c r="I61" s="45">
        <v>9025</v>
      </c>
      <c r="J61" s="167"/>
      <c r="K61" s="66"/>
      <c r="L61" s="46"/>
      <c r="M61" s="46"/>
    </row>
    <row r="62" spans="1:15" x14ac:dyDescent="0.25">
      <c r="A62" s="160"/>
      <c r="B62" s="161">
        <v>32</v>
      </c>
      <c r="C62" s="154"/>
      <c r="D62" s="161" t="s">
        <v>27</v>
      </c>
      <c r="E62" s="35">
        <f>SUM(E63:E75)</f>
        <v>109525893</v>
      </c>
      <c r="F62" s="35">
        <f t="shared" si="11"/>
        <v>2077655</v>
      </c>
      <c r="G62" s="35">
        <f>SUM(G63:G75)</f>
        <v>111603548</v>
      </c>
      <c r="H62" s="35">
        <f t="shared" ref="H62:I62" si="13">SUM(H63:H75)</f>
        <v>81890955</v>
      </c>
      <c r="I62" s="35">
        <f t="shared" si="13"/>
        <v>82102091</v>
      </c>
      <c r="J62" s="167"/>
      <c r="K62" s="66"/>
      <c r="L62" s="46"/>
      <c r="M62" s="46"/>
      <c r="N62" s="46"/>
    </row>
    <row r="63" spans="1:15" x14ac:dyDescent="0.25">
      <c r="A63" s="160"/>
      <c r="B63" s="160"/>
      <c r="C63" s="153">
        <v>11</v>
      </c>
      <c r="D63" s="153" t="s">
        <v>16</v>
      </c>
      <c r="E63" s="188">
        <f>1048222+83000</f>
        <v>1131222</v>
      </c>
      <c r="F63" s="45">
        <f t="shared" si="11"/>
        <v>25000</v>
      </c>
      <c r="G63" s="45">
        <v>1156222</v>
      </c>
      <c r="H63" s="45">
        <v>33845</v>
      </c>
      <c r="I63" s="45">
        <v>33845</v>
      </c>
      <c r="J63" s="167"/>
      <c r="K63" s="66"/>
      <c r="L63" s="46"/>
      <c r="M63" s="46"/>
      <c r="N63" s="46"/>
    </row>
    <row r="64" spans="1:15" x14ac:dyDescent="0.25">
      <c r="A64" s="160"/>
      <c r="B64" s="161"/>
      <c r="C64" s="153">
        <v>12</v>
      </c>
      <c r="D64" s="164" t="s">
        <v>51</v>
      </c>
      <c r="E64" s="189">
        <f>82947+249848</f>
        <v>332795</v>
      </c>
      <c r="F64" s="45">
        <f t="shared" si="11"/>
        <v>-72728</v>
      </c>
      <c r="G64" s="45">
        <v>260067</v>
      </c>
      <c r="H64" s="45">
        <v>0</v>
      </c>
      <c r="I64" s="45">
        <v>0</v>
      </c>
      <c r="J64" s="167"/>
      <c r="K64" s="66"/>
      <c r="L64" s="46"/>
      <c r="M64" s="46"/>
      <c r="N64" s="46"/>
      <c r="O64" s="46"/>
    </row>
    <row r="65" spans="1:15" x14ac:dyDescent="0.25">
      <c r="A65" s="160"/>
      <c r="B65" s="161"/>
      <c r="C65" s="153">
        <v>31</v>
      </c>
      <c r="D65" s="164" t="s">
        <v>31</v>
      </c>
      <c r="E65" s="189">
        <f>334289+74200</f>
        <v>408489</v>
      </c>
      <c r="F65" s="45">
        <f t="shared" si="11"/>
        <v>0</v>
      </c>
      <c r="G65" s="45">
        <v>408489</v>
      </c>
      <c r="H65" s="45">
        <v>332962</v>
      </c>
      <c r="I65" s="45">
        <v>332962</v>
      </c>
      <c r="J65" s="167"/>
      <c r="K65" s="66"/>
      <c r="L65" s="46"/>
      <c r="M65" s="46"/>
    </row>
    <row r="66" spans="1:15" x14ac:dyDescent="0.25">
      <c r="A66" s="160"/>
      <c r="B66" s="161"/>
      <c r="C66" s="153">
        <v>43</v>
      </c>
      <c r="D66" s="164" t="s">
        <v>39</v>
      </c>
      <c r="E66" s="189">
        <v>98656514</v>
      </c>
      <c r="F66" s="45">
        <f t="shared" si="11"/>
        <v>-89000</v>
      </c>
      <c r="G66" s="45">
        <v>98567514</v>
      </c>
      <c r="H66" s="45">
        <v>81241913</v>
      </c>
      <c r="I66" s="45">
        <v>81537713</v>
      </c>
      <c r="J66" s="167"/>
      <c r="K66" s="66"/>
      <c r="M66" s="46"/>
      <c r="N66" s="46"/>
    </row>
    <row r="67" spans="1:15" x14ac:dyDescent="0.25">
      <c r="A67" s="160"/>
      <c r="B67" s="161"/>
      <c r="C67" s="153">
        <v>51</v>
      </c>
      <c r="D67" s="164" t="s">
        <v>55</v>
      </c>
      <c r="E67" s="194">
        <v>0</v>
      </c>
      <c r="F67" s="45">
        <f t="shared" si="11"/>
        <v>0</v>
      </c>
      <c r="G67" s="45">
        <v>0</v>
      </c>
      <c r="H67" s="45">
        <v>0</v>
      </c>
      <c r="I67" s="45">
        <v>0</v>
      </c>
      <c r="J67" s="167"/>
      <c r="K67" s="66"/>
      <c r="M67" s="46"/>
      <c r="N67" s="46"/>
    </row>
    <row r="68" spans="1:15" x14ac:dyDescent="0.25">
      <c r="A68" s="160"/>
      <c r="B68" s="161"/>
      <c r="C68" s="153">
        <v>52</v>
      </c>
      <c r="D68" s="164" t="s">
        <v>38</v>
      </c>
      <c r="E68" s="189">
        <v>70350</v>
      </c>
      <c r="F68" s="45">
        <f t="shared" si="11"/>
        <v>7867926</v>
      </c>
      <c r="G68" s="45">
        <v>7938276</v>
      </c>
      <c r="H68" s="45">
        <v>70409</v>
      </c>
      <c r="I68" s="45">
        <v>66706</v>
      </c>
      <c r="J68" s="167"/>
      <c r="K68" s="66"/>
      <c r="N68" s="46"/>
      <c r="O68" s="46"/>
    </row>
    <row r="69" spans="1:15" x14ac:dyDescent="0.25">
      <c r="A69" s="160"/>
      <c r="B69" s="161"/>
      <c r="C69" s="153">
        <v>559</v>
      </c>
      <c r="D69" s="153" t="s">
        <v>78</v>
      </c>
      <c r="E69" s="188">
        <v>18457</v>
      </c>
      <c r="F69" s="45">
        <f t="shared" si="11"/>
        <v>9152</v>
      </c>
      <c r="G69" s="45">
        <v>27609</v>
      </c>
      <c r="H69" s="45">
        <v>0</v>
      </c>
      <c r="I69" s="45">
        <v>0</v>
      </c>
      <c r="J69" s="167"/>
      <c r="K69" s="66"/>
    </row>
    <row r="70" spans="1:15" x14ac:dyDescent="0.25">
      <c r="A70" s="160"/>
      <c r="B70" s="161"/>
      <c r="C70" s="153">
        <v>561</v>
      </c>
      <c r="D70" s="164" t="s">
        <v>53</v>
      </c>
      <c r="E70" s="189">
        <v>1418880</v>
      </c>
      <c r="F70" s="45">
        <f t="shared" si="11"/>
        <v>1</v>
      </c>
      <c r="G70" s="45">
        <v>1418881</v>
      </c>
      <c r="H70" s="45">
        <v>0</v>
      </c>
      <c r="I70" s="45">
        <v>0</v>
      </c>
      <c r="J70" s="167"/>
      <c r="K70" s="66"/>
      <c r="N70" s="46"/>
    </row>
    <row r="71" spans="1:15" x14ac:dyDescent="0.25">
      <c r="A71" s="160"/>
      <c r="B71" s="161"/>
      <c r="C71" s="153">
        <v>563</v>
      </c>
      <c r="D71" s="153" t="s">
        <v>52</v>
      </c>
      <c r="E71" s="188">
        <v>470021</v>
      </c>
      <c r="F71" s="45">
        <f t="shared" si="11"/>
        <v>-415196</v>
      </c>
      <c r="G71" s="45">
        <v>54825</v>
      </c>
      <c r="H71" s="45">
        <v>0</v>
      </c>
      <c r="I71" s="45">
        <v>0</v>
      </c>
      <c r="J71" s="167"/>
      <c r="K71" s="66"/>
      <c r="N71" s="46"/>
    </row>
    <row r="72" spans="1:15" x14ac:dyDescent="0.25">
      <c r="A72" s="160"/>
      <c r="B72" s="161"/>
      <c r="C72" s="153">
        <v>5761</v>
      </c>
      <c r="D72" s="153" t="s">
        <v>56</v>
      </c>
      <c r="E72" s="188">
        <v>1280377</v>
      </c>
      <c r="F72" s="45">
        <f t="shared" si="11"/>
        <v>0</v>
      </c>
      <c r="G72" s="45">
        <v>1280377</v>
      </c>
      <c r="H72" s="45">
        <v>0</v>
      </c>
      <c r="I72" s="45">
        <v>0</v>
      </c>
      <c r="J72" s="167"/>
      <c r="K72" s="66"/>
      <c r="L72" s="46"/>
    </row>
    <row r="73" spans="1:15" x14ac:dyDescent="0.25">
      <c r="A73" s="160"/>
      <c r="B73" s="161"/>
      <c r="C73" s="153">
        <v>5762</v>
      </c>
      <c r="D73" s="153" t="s">
        <v>89</v>
      </c>
      <c r="E73" s="188">
        <v>345079</v>
      </c>
      <c r="F73" s="45">
        <f t="shared" si="11"/>
        <v>0</v>
      </c>
      <c r="G73" s="45">
        <v>345079</v>
      </c>
      <c r="H73" s="45">
        <v>0</v>
      </c>
      <c r="I73" s="45">
        <v>0</v>
      </c>
      <c r="J73" s="167"/>
      <c r="K73" s="66"/>
      <c r="L73" s="46"/>
    </row>
    <row r="74" spans="1:15" x14ac:dyDescent="0.25">
      <c r="A74" s="160"/>
      <c r="B74" s="161"/>
      <c r="C74" s="153">
        <v>581</v>
      </c>
      <c r="D74" s="153" t="s">
        <v>57</v>
      </c>
      <c r="E74" s="188">
        <v>5264835</v>
      </c>
      <c r="F74" s="45">
        <f t="shared" si="11"/>
        <v>-5250000</v>
      </c>
      <c r="G74" s="45">
        <v>14835</v>
      </c>
      <c r="H74" s="45">
        <v>80961</v>
      </c>
      <c r="I74" s="45">
        <v>0</v>
      </c>
      <c r="J74" s="167"/>
      <c r="K74" s="66"/>
      <c r="L74" s="46"/>
      <c r="N74" s="46"/>
    </row>
    <row r="75" spans="1:15" x14ac:dyDescent="0.25">
      <c r="A75" s="160"/>
      <c r="B75" s="168"/>
      <c r="C75" s="155">
        <v>61</v>
      </c>
      <c r="D75" s="155" t="s">
        <v>54</v>
      </c>
      <c r="E75" s="195">
        <v>128874</v>
      </c>
      <c r="F75" s="45">
        <f t="shared" si="11"/>
        <v>2500</v>
      </c>
      <c r="G75" s="45">
        <v>131374</v>
      </c>
      <c r="H75" s="45">
        <v>130865</v>
      </c>
      <c r="I75" s="45">
        <v>130865</v>
      </c>
      <c r="J75" s="167"/>
      <c r="K75" s="66"/>
      <c r="N75" s="46"/>
    </row>
    <row r="76" spans="1:15" x14ac:dyDescent="0.25">
      <c r="A76" s="160"/>
      <c r="B76" s="161">
        <v>34</v>
      </c>
      <c r="C76" s="156"/>
      <c r="D76" s="156" t="s">
        <v>58</v>
      </c>
      <c r="E76" s="35">
        <f>SUM(E77:E78)</f>
        <v>389410</v>
      </c>
      <c r="F76" s="35">
        <f t="shared" si="11"/>
        <v>89000</v>
      </c>
      <c r="G76" s="35">
        <f>SUM(G77:G78)</f>
        <v>478410</v>
      </c>
      <c r="H76" s="35">
        <f t="shared" ref="H76:I76" si="14">SUM(H77:H78)</f>
        <v>150509</v>
      </c>
      <c r="I76" s="35">
        <f t="shared" si="14"/>
        <v>150509</v>
      </c>
      <c r="J76" s="56"/>
    </row>
    <row r="77" spans="1:15" x14ac:dyDescent="0.25">
      <c r="A77" s="160"/>
      <c r="B77" s="160"/>
      <c r="C77" s="157">
        <v>31</v>
      </c>
      <c r="D77" s="157" t="s">
        <v>31</v>
      </c>
      <c r="E77" s="196">
        <v>398</v>
      </c>
      <c r="F77" s="45">
        <f t="shared" si="11"/>
        <v>0</v>
      </c>
      <c r="G77" s="45">
        <v>398</v>
      </c>
      <c r="H77" s="45">
        <v>398</v>
      </c>
      <c r="I77" s="45">
        <v>398</v>
      </c>
      <c r="J77" s="56"/>
      <c r="N77" s="46"/>
    </row>
    <row r="78" spans="1:15" x14ac:dyDescent="0.25">
      <c r="A78" s="160"/>
      <c r="B78" s="161"/>
      <c r="C78" s="157">
        <v>43</v>
      </c>
      <c r="D78" s="157" t="s">
        <v>39</v>
      </c>
      <c r="E78" s="197">
        <v>389012</v>
      </c>
      <c r="F78" s="45">
        <f t="shared" si="11"/>
        <v>89000</v>
      </c>
      <c r="G78" s="45">
        <v>478012</v>
      </c>
      <c r="H78" s="45">
        <v>150111</v>
      </c>
      <c r="I78" s="45">
        <v>150111</v>
      </c>
      <c r="J78" s="56"/>
      <c r="N78" s="46"/>
    </row>
    <row r="79" spans="1:15" x14ac:dyDescent="0.25">
      <c r="A79" s="160"/>
      <c r="B79" s="161">
        <v>38</v>
      </c>
      <c r="C79" s="156"/>
      <c r="D79" s="156" t="s">
        <v>59</v>
      </c>
      <c r="E79" s="35">
        <f>SUM(E80:E81)</f>
        <v>310439</v>
      </c>
      <c r="F79" s="35">
        <f t="shared" si="11"/>
        <v>0</v>
      </c>
      <c r="G79" s="35">
        <f>SUM(G80:G81)</f>
        <v>310439</v>
      </c>
      <c r="H79" s="35">
        <f t="shared" ref="H79:I79" si="15">SUM(H80:H81)</f>
        <v>132856</v>
      </c>
      <c r="I79" s="35">
        <f t="shared" si="15"/>
        <v>132856</v>
      </c>
      <c r="J79" s="56"/>
    </row>
    <row r="80" spans="1:15" x14ac:dyDescent="0.25">
      <c r="A80" s="160"/>
      <c r="B80" s="160"/>
      <c r="C80" s="157">
        <v>31</v>
      </c>
      <c r="D80" s="157" t="s">
        <v>31</v>
      </c>
      <c r="E80" s="196">
        <v>133</v>
      </c>
      <c r="F80" s="45">
        <f t="shared" si="11"/>
        <v>0</v>
      </c>
      <c r="G80" s="45">
        <v>133</v>
      </c>
      <c r="H80" s="45">
        <v>133</v>
      </c>
      <c r="I80" s="45">
        <v>133</v>
      </c>
      <c r="J80" s="56"/>
      <c r="N80" s="46"/>
    </row>
    <row r="81" spans="1:15" x14ac:dyDescent="0.25">
      <c r="A81" s="160"/>
      <c r="B81" s="203"/>
      <c r="C81" s="158">
        <v>43</v>
      </c>
      <c r="D81" s="157" t="s">
        <v>39</v>
      </c>
      <c r="E81" s="197">
        <v>310306</v>
      </c>
      <c r="F81" s="45">
        <f t="shared" si="11"/>
        <v>0</v>
      </c>
      <c r="G81" s="45">
        <v>310306</v>
      </c>
      <c r="H81" s="45">
        <v>132723</v>
      </c>
      <c r="I81" s="45">
        <v>132723</v>
      </c>
      <c r="J81" s="56"/>
      <c r="N81" s="46"/>
    </row>
    <row r="82" spans="1:15" x14ac:dyDescent="0.25">
      <c r="A82" s="169">
        <v>4</v>
      </c>
      <c r="B82" s="159"/>
      <c r="C82" s="159"/>
      <c r="D82" s="170" t="s">
        <v>20</v>
      </c>
      <c r="E82" s="35">
        <f>E83+E86+E99</f>
        <v>45525967</v>
      </c>
      <c r="F82" s="35">
        <f t="shared" si="11"/>
        <v>-1158398</v>
      </c>
      <c r="G82" s="35">
        <f>G83+G86+G99</f>
        <v>44367569</v>
      </c>
      <c r="H82" s="35">
        <f>H83+H86+H99</f>
        <v>15945436</v>
      </c>
      <c r="I82" s="35">
        <f>I83+I86+I99</f>
        <v>26644208</v>
      </c>
      <c r="J82" s="56"/>
    </row>
    <row r="83" spans="1:15" x14ac:dyDescent="0.25">
      <c r="A83" s="152"/>
      <c r="B83" s="151">
        <v>41</v>
      </c>
      <c r="C83" s="151"/>
      <c r="D83" s="170" t="s">
        <v>21</v>
      </c>
      <c r="E83" s="35">
        <f>SUM(E84:E85)</f>
        <v>132723</v>
      </c>
      <c r="F83" s="35">
        <f t="shared" si="11"/>
        <v>0</v>
      </c>
      <c r="G83" s="35">
        <f>SUM(G84:G85)</f>
        <v>132723</v>
      </c>
      <c r="H83" s="35">
        <f t="shared" ref="H83:I83" si="16">SUM(H84:H85)</f>
        <v>132723</v>
      </c>
      <c r="I83" s="35">
        <f t="shared" si="16"/>
        <v>132723</v>
      </c>
      <c r="J83" s="56"/>
      <c r="N83" s="46"/>
    </row>
    <row r="84" spans="1:15" x14ac:dyDescent="0.25">
      <c r="A84" s="152"/>
      <c r="B84" s="152"/>
      <c r="C84" s="153">
        <v>11</v>
      </c>
      <c r="D84" s="153" t="s">
        <v>16</v>
      </c>
      <c r="E84" s="188">
        <v>132723</v>
      </c>
      <c r="F84" s="45">
        <f t="shared" si="11"/>
        <v>0</v>
      </c>
      <c r="G84" s="45">
        <v>132723</v>
      </c>
      <c r="H84" s="45">
        <v>132723</v>
      </c>
      <c r="I84" s="45">
        <v>132723</v>
      </c>
      <c r="J84" s="56"/>
      <c r="N84" s="46"/>
    </row>
    <row r="85" spans="1:15" x14ac:dyDescent="0.25">
      <c r="A85" s="152"/>
      <c r="B85" s="152"/>
      <c r="C85" s="153">
        <v>43</v>
      </c>
      <c r="D85" s="153" t="s">
        <v>39</v>
      </c>
      <c r="E85" s="187">
        <v>0</v>
      </c>
      <c r="F85" s="45">
        <f t="shared" si="11"/>
        <v>0</v>
      </c>
      <c r="G85" s="45">
        <v>0</v>
      </c>
      <c r="H85" s="45">
        <v>0</v>
      </c>
      <c r="I85" s="47">
        <v>0</v>
      </c>
      <c r="J85" s="56"/>
    </row>
    <row r="86" spans="1:15" x14ac:dyDescent="0.25">
      <c r="A86" s="152"/>
      <c r="B86" s="151">
        <v>42</v>
      </c>
      <c r="C86" s="154"/>
      <c r="D86" s="154" t="s">
        <v>60</v>
      </c>
      <c r="E86" s="35">
        <f>SUM(E87:E98)</f>
        <v>23576398</v>
      </c>
      <c r="F86" s="35">
        <f>G86-E86</f>
        <v>796982</v>
      </c>
      <c r="G86" s="35">
        <f>SUM(G87:G98)</f>
        <v>24373380</v>
      </c>
      <c r="H86" s="35">
        <f>SUM(H87:H98)</f>
        <v>13183102</v>
      </c>
      <c r="I86" s="35">
        <f>SUM(I87:I98)</f>
        <v>6452821</v>
      </c>
      <c r="J86" s="167"/>
      <c r="N86" s="46"/>
    </row>
    <row r="87" spans="1:15" x14ac:dyDescent="0.25">
      <c r="A87" s="152"/>
      <c r="B87" s="152"/>
      <c r="C87" s="153">
        <v>11</v>
      </c>
      <c r="D87" s="153" t="s">
        <v>16</v>
      </c>
      <c r="E87" s="188">
        <f>4054202+3318</f>
        <v>4057520</v>
      </c>
      <c r="F87" s="45">
        <f t="shared" si="11"/>
        <v>5000</v>
      </c>
      <c r="G87" s="45">
        <v>4062520</v>
      </c>
      <c r="H87" s="45">
        <v>5139689</v>
      </c>
      <c r="I87" s="45">
        <v>5139689</v>
      </c>
      <c r="J87" s="167"/>
      <c r="K87" s="66"/>
      <c r="N87" s="46"/>
    </row>
    <row r="88" spans="1:15" x14ac:dyDescent="0.25">
      <c r="A88" s="152"/>
      <c r="B88" s="152"/>
      <c r="C88" s="153">
        <v>12</v>
      </c>
      <c r="D88" s="153" t="s">
        <v>51</v>
      </c>
      <c r="E88" s="188">
        <f>15246+320327</f>
        <v>335573</v>
      </c>
      <c r="F88" s="45">
        <f t="shared" si="11"/>
        <v>14813</v>
      </c>
      <c r="G88" s="45">
        <v>350386</v>
      </c>
      <c r="H88" s="45">
        <v>0</v>
      </c>
      <c r="I88" s="45">
        <v>0</v>
      </c>
      <c r="J88" s="167"/>
      <c r="K88" s="66"/>
    </row>
    <row r="89" spans="1:15" x14ac:dyDescent="0.25">
      <c r="A89" s="152"/>
      <c r="B89" s="152"/>
      <c r="C89" s="153">
        <v>31</v>
      </c>
      <c r="D89" s="153" t="s">
        <v>31</v>
      </c>
      <c r="E89" s="188">
        <f>1475395+9580</f>
        <v>1484975</v>
      </c>
      <c r="F89" s="45">
        <f t="shared" si="11"/>
        <v>237000</v>
      </c>
      <c r="G89" s="45">
        <v>1721975</v>
      </c>
      <c r="H89" s="45">
        <v>1276396</v>
      </c>
      <c r="I89" s="45">
        <v>1276395</v>
      </c>
      <c r="J89" s="167"/>
      <c r="K89" s="66"/>
      <c r="N89" s="46"/>
    </row>
    <row r="90" spans="1:15" x14ac:dyDescent="0.25">
      <c r="A90" s="152"/>
      <c r="B90" s="152"/>
      <c r="C90" s="153">
        <v>43</v>
      </c>
      <c r="D90" s="153" t="s">
        <v>39</v>
      </c>
      <c r="E90" s="187">
        <v>0</v>
      </c>
      <c r="F90" s="45">
        <f t="shared" si="11"/>
        <v>0</v>
      </c>
      <c r="G90" s="45">
        <v>0</v>
      </c>
      <c r="H90" s="45">
        <v>0</v>
      </c>
      <c r="I90" s="47">
        <v>0</v>
      </c>
      <c r="J90" s="167"/>
      <c r="K90" s="66"/>
      <c r="N90" s="46"/>
    </row>
    <row r="91" spans="1:15" x14ac:dyDescent="0.25">
      <c r="A91" s="152"/>
      <c r="B91" s="152"/>
      <c r="C91" s="153">
        <v>51</v>
      </c>
      <c r="D91" s="153" t="s">
        <v>55</v>
      </c>
      <c r="E91" s="187">
        <v>0</v>
      </c>
      <c r="F91" s="45">
        <f t="shared" si="11"/>
        <v>0</v>
      </c>
      <c r="G91" s="45">
        <v>0</v>
      </c>
      <c r="H91" s="45">
        <v>0</v>
      </c>
      <c r="I91" s="47">
        <v>0</v>
      </c>
      <c r="J91" s="167"/>
      <c r="K91" s="66"/>
      <c r="N91" s="46"/>
      <c r="O91" s="46"/>
    </row>
    <row r="92" spans="1:15" x14ac:dyDescent="0.25">
      <c r="A92" s="152"/>
      <c r="B92" s="152"/>
      <c r="C92" s="153">
        <v>52</v>
      </c>
      <c r="D92" s="164" t="s">
        <v>38</v>
      </c>
      <c r="E92" s="189">
        <v>209868</v>
      </c>
      <c r="F92" s="45">
        <f t="shared" si="11"/>
        <v>456235</v>
      </c>
      <c r="G92" s="45">
        <v>666103</v>
      </c>
      <c r="H92" s="45">
        <v>1327</v>
      </c>
      <c r="I92" s="45">
        <v>1327</v>
      </c>
      <c r="J92" s="167"/>
      <c r="K92" s="66"/>
    </row>
    <row r="93" spans="1:15" x14ac:dyDescent="0.25">
      <c r="A93" s="152"/>
      <c r="B93" s="152"/>
      <c r="C93" s="153">
        <v>559</v>
      </c>
      <c r="D93" s="153" t="s">
        <v>78</v>
      </c>
      <c r="E93" s="188">
        <v>8046</v>
      </c>
      <c r="F93" s="45">
        <f t="shared" si="11"/>
        <v>0</v>
      </c>
      <c r="G93" s="45">
        <v>8046</v>
      </c>
      <c r="H93" s="45">
        <v>0</v>
      </c>
      <c r="I93" s="47">
        <v>0</v>
      </c>
      <c r="J93" s="167"/>
      <c r="K93" s="66"/>
      <c r="N93" s="46"/>
    </row>
    <row r="94" spans="1:15" x14ac:dyDescent="0.25">
      <c r="A94" s="152"/>
      <c r="B94" s="152"/>
      <c r="C94" s="153">
        <v>561</v>
      </c>
      <c r="D94" s="164" t="s">
        <v>53</v>
      </c>
      <c r="E94" s="189">
        <v>1815183</v>
      </c>
      <c r="F94" s="45">
        <f t="shared" si="11"/>
        <v>0</v>
      </c>
      <c r="G94" s="45">
        <v>1815183</v>
      </c>
      <c r="H94" s="45">
        <v>0</v>
      </c>
      <c r="I94" s="45">
        <v>0</v>
      </c>
      <c r="J94" s="167"/>
      <c r="K94" s="66"/>
      <c r="N94" s="46"/>
    </row>
    <row r="95" spans="1:15" x14ac:dyDescent="0.25">
      <c r="A95" s="152"/>
      <c r="B95" s="152"/>
      <c r="C95" s="153">
        <v>563</v>
      </c>
      <c r="D95" s="153" t="s">
        <v>52</v>
      </c>
      <c r="E95" s="188">
        <v>86399</v>
      </c>
      <c r="F95" s="45">
        <f t="shared" si="11"/>
        <v>83934</v>
      </c>
      <c r="G95" s="45">
        <v>170333</v>
      </c>
      <c r="H95" s="45">
        <v>0</v>
      </c>
      <c r="I95" s="45">
        <v>0</v>
      </c>
      <c r="J95" s="167"/>
      <c r="K95" s="66"/>
      <c r="N95" s="46"/>
      <c r="O95" s="46"/>
    </row>
    <row r="96" spans="1:15" x14ac:dyDescent="0.25">
      <c r="A96" s="152"/>
      <c r="B96" s="152"/>
      <c r="C96" s="153">
        <v>581</v>
      </c>
      <c r="D96" s="153" t="s">
        <v>57</v>
      </c>
      <c r="E96" s="188">
        <v>15355839</v>
      </c>
      <c r="F96" s="45">
        <f t="shared" si="11"/>
        <v>0</v>
      </c>
      <c r="G96" s="45">
        <v>15355839</v>
      </c>
      <c r="H96" s="45">
        <v>6730267</v>
      </c>
      <c r="I96" s="45">
        <v>0</v>
      </c>
      <c r="J96" s="167"/>
      <c r="K96" s="66"/>
    </row>
    <row r="97" spans="1:15" x14ac:dyDescent="0.25">
      <c r="A97" s="152"/>
      <c r="B97" s="152"/>
      <c r="C97" s="153">
        <v>61</v>
      </c>
      <c r="D97" s="155" t="s">
        <v>54</v>
      </c>
      <c r="E97" s="195">
        <v>221800</v>
      </c>
      <c r="F97" s="45">
        <f t="shared" si="11"/>
        <v>0</v>
      </c>
      <c r="G97" s="45">
        <v>221800</v>
      </c>
      <c r="H97" s="45">
        <v>34242</v>
      </c>
      <c r="I97" s="45">
        <v>34242</v>
      </c>
      <c r="J97" s="167"/>
      <c r="K97" s="66"/>
      <c r="O97" s="46"/>
    </row>
    <row r="98" spans="1:15" x14ac:dyDescent="0.25">
      <c r="A98" s="152"/>
      <c r="B98" s="152"/>
      <c r="C98" s="153">
        <v>71</v>
      </c>
      <c r="D98" s="153" t="s">
        <v>61</v>
      </c>
      <c r="E98" s="188">
        <v>1195</v>
      </c>
      <c r="F98" s="45">
        <f t="shared" si="11"/>
        <v>0</v>
      </c>
      <c r="G98" s="45">
        <v>1195</v>
      </c>
      <c r="H98" s="45">
        <v>1181</v>
      </c>
      <c r="I98" s="45">
        <v>1168</v>
      </c>
      <c r="J98" s="167"/>
      <c r="K98" s="66"/>
      <c r="L98" s="46"/>
    </row>
    <row r="99" spans="1:15" x14ac:dyDescent="0.25">
      <c r="A99" s="152"/>
      <c r="B99" s="151">
        <v>45</v>
      </c>
      <c r="C99" s="154"/>
      <c r="D99" s="154" t="s">
        <v>62</v>
      </c>
      <c r="E99" s="35">
        <f>SUM(E100:E109)</f>
        <v>21816846</v>
      </c>
      <c r="F99" s="35">
        <f t="shared" si="11"/>
        <v>-1955380</v>
      </c>
      <c r="G99" s="35">
        <f>SUM(G100:G109)</f>
        <v>19861466</v>
      </c>
      <c r="H99" s="35">
        <f t="shared" ref="H99:I99" si="17">SUM(H100:H109)</f>
        <v>2629611</v>
      </c>
      <c r="I99" s="35">
        <f t="shared" si="17"/>
        <v>20058664</v>
      </c>
      <c r="J99" s="167"/>
      <c r="K99" s="66"/>
    </row>
    <row r="100" spans="1:15" x14ac:dyDescent="0.25">
      <c r="A100" s="152"/>
      <c r="B100" s="152"/>
      <c r="C100" s="153">
        <v>11</v>
      </c>
      <c r="D100" s="153" t="s">
        <v>16</v>
      </c>
      <c r="E100" s="188">
        <v>4030598</v>
      </c>
      <c r="F100" s="45">
        <f t="shared" si="11"/>
        <v>0</v>
      </c>
      <c r="G100" s="45">
        <v>4030598</v>
      </c>
      <c r="H100" s="45">
        <v>42472</v>
      </c>
      <c r="I100" s="45">
        <v>42472</v>
      </c>
      <c r="J100" s="167"/>
      <c r="K100" s="66"/>
    </row>
    <row r="101" spans="1:15" x14ac:dyDescent="0.25">
      <c r="A101" s="152"/>
      <c r="B101" s="152"/>
      <c r="C101" s="153">
        <v>12</v>
      </c>
      <c r="D101" s="153" t="s">
        <v>51</v>
      </c>
      <c r="E101" s="187">
        <v>0</v>
      </c>
      <c r="F101" s="45">
        <f t="shared" si="11"/>
        <v>0</v>
      </c>
      <c r="G101" s="45">
        <v>0</v>
      </c>
      <c r="H101" s="45"/>
      <c r="I101" s="45"/>
      <c r="J101" s="167"/>
      <c r="K101" s="66"/>
    </row>
    <row r="102" spans="1:15" x14ac:dyDescent="0.25">
      <c r="A102" s="152"/>
      <c r="B102" s="152"/>
      <c r="C102" s="153">
        <v>31</v>
      </c>
      <c r="D102" s="153" t="s">
        <v>31</v>
      </c>
      <c r="E102" s="188">
        <f>107505+155000</f>
        <v>262505</v>
      </c>
      <c r="F102" s="45">
        <f t="shared" si="11"/>
        <v>0</v>
      </c>
      <c r="G102" s="45">
        <v>262505</v>
      </c>
      <c r="H102" s="45">
        <v>107505</v>
      </c>
      <c r="I102" s="45">
        <v>107505</v>
      </c>
      <c r="J102" s="167"/>
      <c r="K102" s="66"/>
    </row>
    <row r="103" spans="1:15" x14ac:dyDescent="0.25">
      <c r="A103" s="152"/>
      <c r="B103" s="152"/>
      <c r="C103" s="153">
        <v>43</v>
      </c>
      <c r="D103" s="153" t="s">
        <v>39</v>
      </c>
      <c r="E103" s="187">
        <v>0</v>
      </c>
      <c r="F103" s="45">
        <f t="shared" si="11"/>
        <v>0</v>
      </c>
      <c r="G103" s="45">
        <v>0</v>
      </c>
      <c r="H103" s="45">
        <v>0</v>
      </c>
      <c r="I103" s="47">
        <v>0</v>
      </c>
      <c r="J103" s="167"/>
      <c r="K103" s="66"/>
    </row>
    <row r="104" spans="1:15" x14ac:dyDescent="0.25">
      <c r="A104" s="152"/>
      <c r="B104" s="152"/>
      <c r="C104" s="153">
        <v>52</v>
      </c>
      <c r="D104" s="153" t="s">
        <v>38</v>
      </c>
      <c r="E104" s="187">
        <v>0</v>
      </c>
      <c r="F104" s="45">
        <f t="shared" si="11"/>
        <v>0</v>
      </c>
      <c r="G104" s="45">
        <v>0</v>
      </c>
      <c r="H104" s="45">
        <v>0</v>
      </c>
      <c r="I104" s="47">
        <v>0</v>
      </c>
      <c r="J104" s="167"/>
      <c r="K104" s="66"/>
    </row>
    <row r="105" spans="1:15" x14ac:dyDescent="0.25">
      <c r="A105" s="152"/>
      <c r="B105" s="152"/>
      <c r="C105" s="153">
        <v>563</v>
      </c>
      <c r="D105" s="153" t="s">
        <v>52</v>
      </c>
      <c r="E105" s="187">
        <v>0</v>
      </c>
      <c r="F105" s="45">
        <f t="shared" si="11"/>
        <v>0</v>
      </c>
      <c r="G105" s="45">
        <v>0</v>
      </c>
      <c r="H105" s="45">
        <v>0</v>
      </c>
      <c r="I105" s="47">
        <v>0</v>
      </c>
      <c r="J105" s="167"/>
      <c r="K105" s="66"/>
    </row>
    <row r="106" spans="1:15" x14ac:dyDescent="0.25">
      <c r="A106" s="152"/>
      <c r="B106" s="152"/>
      <c r="C106" s="153">
        <v>5761</v>
      </c>
      <c r="D106" s="153" t="s">
        <v>56</v>
      </c>
      <c r="E106" s="188">
        <v>9065880</v>
      </c>
      <c r="F106" s="45">
        <f t="shared" si="11"/>
        <v>0</v>
      </c>
      <c r="G106" s="45">
        <v>9065880</v>
      </c>
      <c r="H106" s="45">
        <v>0</v>
      </c>
      <c r="I106" s="45">
        <v>0</v>
      </c>
      <c r="J106" s="167"/>
      <c r="K106" s="66"/>
    </row>
    <row r="107" spans="1:15" x14ac:dyDescent="0.25">
      <c r="A107" s="152"/>
      <c r="B107" s="152"/>
      <c r="C107" s="153">
        <v>5762</v>
      </c>
      <c r="D107" s="153" t="s">
        <v>89</v>
      </c>
      <c r="E107" s="187">
        <v>300000</v>
      </c>
      <c r="F107" s="45">
        <f t="shared" si="11"/>
        <v>0</v>
      </c>
      <c r="G107" s="45">
        <v>300000</v>
      </c>
      <c r="H107" s="45">
        <v>0</v>
      </c>
      <c r="I107" s="45">
        <v>0</v>
      </c>
      <c r="J107" s="167"/>
      <c r="K107" s="66"/>
    </row>
    <row r="108" spans="1:15" x14ac:dyDescent="0.25">
      <c r="A108" s="152"/>
      <c r="B108" s="152"/>
      <c r="C108" s="153">
        <v>581</v>
      </c>
      <c r="D108" s="153" t="s">
        <v>57</v>
      </c>
      <c r="E108" s="188">
        <f>6341685+1809277</f>
        <v>8150962</v>
      </c>
      <c r="F108" s="45">
        <f t="shared" si="11"/>
        <v>-1955380</v>
      </c>
      <c r="G108" s="45">
        <v>6195582</v>
      </c>
      <c r="H108" s="45">
        <v>2479368</v>
      </c>
      <c r="I108" s="45">
        <v>19908421</v>
      </c>
      <c r="J108" s="167"/>
      <c r="K108" s="66"/>
    </row>
    <row r="109" spans="1:15" x14ac:dyDescent="0.25">
      <c r="A109" s="152"/>
      <c r="B109" s="152"/>
      <c r="C109" s="153">
        <v>61</v>
      </c>
      <c r="D109" s="153" t="s">
        <v>54</v>
      </c>
      <c r="E109" s="188">
        <v>6901</v>
      </c>
      <c r="F109" s="45">
        <f t="shared" si="11"/>
        <v>0</v>
      </c>
      <c r="G109" s="45">
        <v>6901</v>
      </c>
      <c r="H109" s="45">
        <v>266</v>
      </c>
      <c r="I109" s="45">
        <v>266</v>
      </c>
      <c r="J109" s="167"/>
      <c r="K109" s="66"/>
    </row>
    <row r="110" spans="1:15" ht="18.75" customHeight="1" x14ac:dyDescent="0.25">
      <c r="A110" s="256" t="s">
        <v>99</v>
      </c>
      <c r="B110" s="257"/>
      <c r="C110" s="257"/>
      <c r="D110" s="258"/>
      <c r="E110" s="204">
        <f>E82+E51</f>
        <v>266236745</v>
      </c>
      <c r="F110" s="35">
        <f t="shared" si="11"/>
        <v>8454824</v>
      </c>
      <c r="G110" s="205">
        <f>G82+G51</f>
        <v>274691569</v>
      </c>
      <c r="H110" s="205">
        <f>H82+H51</f>
        <v>210431070</v>
      </c>
      <c r="I110" s="205">
        <f>I82+I51</f>
        <v>222656939</v>
      </c>
      <c r="J110" s="150"/>
      <c r="K110" s="59"/>
      <c r="M110" s="46"/>
    </row>
    <row r="111" spans="1:15" ht="18.75" customHeight="1" x14ac:dyDescent="0.25">
      <c r="A111" s="65"/>
      <c r="B111" s="206"/>
      <c r="C111" s="206"/>
      <c r="D111" s="206"/>
      <c r="E111" s="207"/>
      <c r="F111" s="207"/>
      <c r="G111" s="211"/>
      <c r="H111" s="208"/>
      <c r="I111" s="208"/>
      <c r="J111" s="63"/>
      <c r="K111" s="64"/>
      <c r="L111" s="59"/>
      <c r="N111" s="46"/>
    </row>
    <row r="112" spans="1:15" x14ac:dyDescent="0.25">
      <c r="A112" s="252" t="s">
        <v>109</v>
      </c>
      <c r="B112" s="252"/>
      <c r="C112" s="252"/>
      <c r="D112" s="252"/>
      <c r="E112" s="186"/>
      <c r="F112" s="186"/>
      <c r="G112" s="212"/>
      <c r="H112" s="50"/>
      <c r="I112" s="50"/>
      <c r="J112" s="50"/>
    </row>
    <row r="113" spans="1:10" x14ac:dyDescent="0.25">
      <c r="A113" s="51"/>
      <c r="B113" s="52"/>
      <c r="C113" s="52">
        <v>931</v>
      </c>
      <c r="D113" s="53" t="s">
        <v>103</v>
      </c>
      <c r="E113" s="10">
        <v>174798</v>
      </c>
      <c r="F113" s="190">
        <f>G113-E113</f>
        <v>0</v>
      </c>
      <c r="G113" s="45">
        <v>174798</v>
      </c>
      <c r="H113" s="10">
        <v>86309</v>
      </c>
      <c r="I113" s="10">
        <v>79673</v>
      </c>
      <c r="J113" s="46"/>
    </row>
    <row r="114" spans="1:10" x14ac:dyDescent="0.25">
      <c r="A114" s="51"/>
      <c r="B114" s="52"/>
      <c r="C114" s="52">
        <v>943</v>
      </c>
      <c r="D114" s="53" t="s">
        <v>104</v>
      </c>
      <c r="E114" s="10">
        <v>452404</v>
      </c>
      <c r="F114" s="190">
        <f t="shared" ref="F114:F117" si="18">G114-E114</f>
        <v>0</v>
      </c>
      <c r="G114" s="45">
        <v>452404</v>
      </c>
      <c r="H114" s="10">
        <v>312721.4811865419</v>
      </c>
      <c r="I114" s="10">
        <v>260508.32835622801</v>
      </c>
      <c r="J114" s="46"/>
    </row>
    <row r="115" spans="1:10" x14ac:dyDescent="0.25">
      <c r="A115" s="51"/>
      <c r="B115" s="52"/>
      <c r="C115" s="52">
        <v>952</v>
      </c>
      <c r="D115" s="53" t="s">
        <v>105</v>
      </c>
      <c r="E115" s="10">
        <v>27976</v>
      </c>
      <c r="F115" s="190">
        <f t="shared" si="18"/>
        <v>0</v>
      </c>
      <c r="G115" s="45">
        <v>27976</v>
      </c>
      <c r="H115" s="10">
        <v>146122.5031521667</v>
      </c>
      <c r="I115" s="10">
        <v>80293</v>
      </c>
      <c r="J115" s="46"/>
    </row>
    <row r="116" spans="1:10" x14ac:dyDescent="0.25">
      <c r="A116" s="51"/>
      <c r="B116" s="52"/>
      <c r="C116" s="52">
        <v>961</v>
      </c>
      <c r="D116" s="53" t="s">
        <v>106</v>
      </c>
      <c r="E116" s="10">
        <v>444693</v>
      </c>
      <c r="F116" s="190">
        <f t="shared" si="18"/>
        <v>0</v>
      </c>
      <c r="G116" s="45">
        <v>444693</v>
      </c>
      <c r="H116" s="10">
        <v>124228.54867608998</v>
      </c>
      <c r="I116" s="10">
        <v>117353.50720021235</v>
      </c>
      <c r="J116" s="46"/>
    </row>
    <row r="117" spans="1:10" x14ac:dyDescent="0.25">
      <c r="A117" s="51"/>
      <c r="B117" s="52"/>
      <c r="C117" s="52">
        <v>971</v>
      </c>
      <c r="D117" s="53" t="s">
        <v>107</v>
      </c>
      <c r="E117" s="10">
        <v>15473</v>
      </c>
      <c r="F117" s="190">
        <f t="shared" si="18"/>
        <v>0</v>
      </c>
      <c r="G117" s="45">
        <v>15473</v>
      </c>
      <c r="H117" s="10">
        <v>14152.100338443161</v>
      </c>
      <c r="I117" s="10">
        <v>14152.100338443161</v>
      </c>
      <c r="J117" s="46"/>
    </row>
    <row r="118" spans="1:10" x14ac:dyDescent="0.25">
      <c r="A118" s="253" t="s">
        <v>110</v>
      </c>
      <c r="B118" s="254"/>
      <c r="C118" s="254"/>
      <c r="D118" s="255"/>
      <c r="E118" s="48">
        <f>SUM(E113:E117)</f>
        <v>1115344</v>
      </c>
      <c r="F118" s="209">
        <f>G118-E118</f>
        <v>0</v>
      </c>
      <c r="G118" s="48">
        <f>SUM(G113:G117)</f>
        <v>1115344</v>
      </c>
      <c r="H118" s="48">
        <f>SUM(H113:H117)</f>
        <v>683533.63335324172</v>
      </c>
      <c r="I118" s="48">
        <f>SUM(I113:I117)</f>
        <v>551979.93589488359</v>
      </c>
      <c r="J118" s="66"/>
    </row>
    <row r="119" spans="1:10" x14ac:dyDescent="0.25">
      <c r="H119" s="46"/>
    </row>
    <row r="120" spans="1:10" x14ac:dyDescent="0.25">
      <c r="A120" t="s">
        <v>112</v>
      </c>
      <c r="G120" s="46"/>
      <c r="H120" s="58"/>
      <c r="I120" s="46" t="s">
        <v>113</v>
      </c>
      <c r="J120" s="58"/>
    </row>
    <row r="121" spans="1:10" s="56" customFormat="1" x14ac:dyDescent="0.25">
      <c r="G121" s="57"/>
      <c r="H121" s="58"/>
      <c r="I121" s="58"/>
    </row>
  </sheetData>
  <mergeCells count="10">
    <mergeCell ref="A2:I2"/>
    <mergeCell ref="A4:I4"/>
    <mergeCell ref="A38:D38"/>
    <mergeCell ref="A40:D40"/>
    <mergeCell ref="A46:D46"/>
    <mergeCell ref="A112:D112"/>
    <mergeCell ref="A118:D118"/>
    <mergeCell ref="A110:D110"/>
    <mergeCell ref="A6:I6"/>
    <mergeCell ref="A48:I48"/>
  </mergeCells>
  <pageMargins left="0.7" right="0.7" top="0.75" bottom="0.75" header="0.3" footer="0.3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J29"/>
  <sheetViews>
    <sheetView zoomScaleNormal="100" workbookViewId="0">
      <selection activeCell="C26" sqref="C26:D26"/>
    </sheetView>
  </sheetViews>
  <sheetFormatPr defaultRowHeight="15" x14ac:dyDescent="0.25"/>
  <cols>
    <col min="1" max="1" width="59.85546875" customWidth="1"/>
    <col min="2" max="2" width="20.140625" customWidth="1"/>
    <col min="3" max="3" width="20.85546875" customWidth="1"/>
    <col min="4" max="4" width="21.42578125" customWidth="1"/>
    <col min="6" max="6" width="49.140625" customWidth="1"/>
    <col min="7" max="8" width="11.28515625" bestFit="1" customWidth="1"/>
  </cols>
  <sheetData>
    <row r="1" spans="1:10" ht="18" x14ac:dyDescent="0.25">
      <c r="A1" s="4"/>
      <c r="B1" s="4"/>
      <c r="C1" s="5"/>
      <c r="D1" s="5"/>
    </row>
    <row r="2" spans="1:10" ht="15.75" x14ac:dyDescent="0.25">
      <c r="A2" s="234" t="s">
        <v>199</v>
      </c>
      <c r="B2" s="259"/>
      <c r="C2" s="259"/>
      <c r="D2" s="259"/>
    </row>
    <row r="3" spans="1:10" ht="18" x14ac:dyDescent="0.25">
      <c r="A3" s="4"/>
      <c r="B3" s="4"/>
      <c r="C3" s="5"/>
      <c r="D3" s="5"/>
    </row>
    <row r="4" spans="1:10" ht="38.25" x14ac:dyDescent="0.25">
      <c r="A4" s="24" t="s">
        <v>22</v>
      </c>
      <c r="B4" s="23" t="s">
        <v>209</v>
      </c>
      <c r="C4" s="24" t="s">
        <v>34</v>
      </c>
      <c r="D4" s="24" t="s">
        <v>35</v>
      </c>
    </row>
    <row r="5" spans="1:10" s="49" customFormat="1" ht="15.75" customHeight="1" x14ac:dyDescent="0.25">
      <c r="A5" s="12" t="s">
        <v>23</v>
      </c>
      <c r="B5" s="35">
        <f>B6+B9+B11+B13+B23+B25</f>
        <v>274691569</v>
      </c>
      <c r="C5" s="35">
        <f t="shared" ref="C5:D5" si="0">C6+C9+C11+C13+C23+C25</f>
        <v>210431070</v>
      </c>
      <c r="D5" s="35">
        <f t="shared" si="0"/>
        <v>222656939</v>
      </c>
      <c r="F5" s="54"/>
      <c r="G5" s="54"/>
      <c r="H5" s="54"/>
      <c r="I5" s="54"/>
      <c r="J5" s="54"/>
    </row>
    <row r="6" spans="1:10" s="49" customFormat="1" ht="15.75" customHeight="1" x14ac:dyDescent="0.25">
      <c r="A6" s="12" t="s">
        <v>42</v>
      </c>
      <c r="B6" s="35">
        <f>B7+B8</f>
        <v>10015157</v>
      </c>
      <c r="C6" s="35">
        <f>C7+C8</f>
        <v>5348729</v>
      </c>
      <c r="D6" s="35">
        <f>D7+D8</f>
        <v>5348729</v>
      </c>
      <c r="F6" s="54"/>
      <c r="G6" s="54"/>
      <c r="H6" s="54"/>
    </row>
    <row r="7" spans="1:10" x14ac:dyDescent="0.25">
      <c r="A7" s="40" t="s">
        <v>43</v>
      </c>
      <c r="B7" s="45">
        <v>9382063</v>
      </c>
      <c r="C7" s="45">
        <v>5348729</v>
      </c>
      <c r="D7" s="45">
        <v>5348729</v>
      </c>
    </row>
    <row r="8" spans="1:10" x14ac:dyDescent="0.25">
      <c r="A8" s="41" t="s">
        <v>44</v>
      </c>
      <c r="B8" s="45">
        <v>633094</v>
      </c>
      <c r="C8" s="45"/>
      <c r="D8" s="45"/>
    </row>
    <row r="9" spans="1:10" s="49" customFormat="1" x14ac:dyDescent="0.25">
      <c r="A9" s="12" t="s">
        <v>45</v>
      </c>
      <c r="B9" s="35">
        <f>B10</f>
        <v>2393500</v>
      </c>
      <c r="C9" s="35">
        <f>C10</f>
        <v>1717394</v>
      </c>
      <c r="D9" s="35">
        <f>D10</f>
        <v>1717393</v>
      </c>
    </row>
    <row r="10" spans="1:10" x14ac:dyDescent="0.25">
      <c r="A10" s="42" t="s">
        <v>46</v>
      </c>
      <c r="B10" s="45">
        <v>2393500</v>
      </c>
      <c r="C10" s="45">
        <v>1717394</v>
      </c>
      <c r="D10" s="45">
        <v>1717393</v>
      </c>
    </row>
    <row r="11" spans="1:10" s="49" customFormat="1" x14ac:dyDescent="0.25">
      <c r="A11" s="12" t="s">
        <v>72</v>
      </c>
      <c r="B11" s="35">
        <f>B12</f>
        <v>216241332</v>
      </c>
      <c r="C11" s="35">
        <f>C12</f>
        <v>192952963</v>
      </c>
      <c r="D11" s="35">
        <f>D12</f>
        <v>194564724</v>
      </c>
    </row>
    <row r="12" spans="1:10" x14ac:dyDescent="0.25">
      <c r="A12" s="42" t="s">
        <v>63</v>
      </c>
      <c r="B12" s="46">
        <v>216241332</v>
      </c>
      <c r="C12" s="45">
        <v>192952963</v>
      </c>
      <c r="D12" s="45">
        <v>194564724</v>
      </c>
    </row>
    <row r="13" spans="1:10" s="49" customFormat="1" x14ac:dyDescent="0.25">
      <c r="A13" s="43" t="s">
        <v>73</v>
      </c>
      <c r="B13" s="35">
        <f>SUM(B14:B22)</f>
        <v>45673785</v>
      </c>
      <c r="C13" s="35">
        <f>SUM(C14:C22)</f>
        <v>10236405</v>
      </c>
      <c r="D13" s="35">
        <f>SUM(D14:D22)</f>
        <v>20850527</v>
      </c>
      <c r="F13" s="54"/>
      <c r="G13" s="54"/>
      <c r="H13" s="54"/>
    </row>
    <row r="14" spans="1:10" x14ac:dyDescent="0.25">
      <c r="A14" s="42" t="s">
        <v>64</v>
      </c>
      <c r="B14" s="45"/>
      <c r="C14" s="45"/>
      <c r="D14" s="45"/>
    </row>
    <row r="15" spans="1:10" x14ac:dyDescent="0.25">
      <c r="A15" s="42" t="s">
        <v>65</v>
      </c>
      <c r="B15" s="45">
        <v>9478451</v>
      </c>
      <c r="C15" s="45">
        <v>945809</v>
      </c>
      <c r="D15" s="45">
        <v>942106</v>
      </c>
    </row>
    <row r="16" spans="1:10" x14ac:dyDescent="0.25">
      <c r="A16" s="42" t="s">
        <v>87</v>
      </c>
      <c r="B16" s="45">
        <v>50230</v>
      </c>
      <c r="C16" s="45"/>
      <c r="D16" s="45"/>
    </row>
    <row r="17" spans="1:4" x14ac:dyDescent="0.25">
      <c r="A17" s="42" t="s">
        <v>66</v>
      </c>
      <c r="B17" s="45">
        <v>3362354</v>
      </c>
      <c r="C17" s="45"/>
      <c r="D17" s="45"/>
    </row>
    <row r="18" spans="1:4" x14ac:dyDescent="0.25">
      <c r="A18" s="42" t="s">
        <v>67</v>
      </c>
      <c r="B18" s="45">
        <v>225158</v>
      </c>
      <c r="C18" s="45"/>
      <c r="D18" s="45"/>
    </row>
    <row r="19" spans="1:4" x14ac:dyDescent="0.25">
      <c r="A19" s="42" t="s">
        <v>68</v>
      </c>
      <c r="B19" s="45">
        <v>10346257</v>
      </c>
      <c r="C19" s="45"/>
      <c r="D19" s="45"/>
    </row>
    <row r="20" spans="1:4" x14ac:dyDescent="0.25">
      <c r="A20" s="42" t="s">
        <v>90</v>
      </c>
      <c r="B20" s="45">
        <v>645079</v>
      </c>
      <c r="C20" s="45"/>
      <c r="D20" s="45"/>
    </row>
    <row r="21" spans="1:4" ht="19.5" customHeight="1" x14ac:dyDescent="0.25">
      <c r="A21" s="42" t="s">
        <v>207</v>
      </c>
      <c r="B21" s="45"/>
      <c r="C21" s="45"/>
      <c r="D21" s="45"/>
    </row>
    <row r="22" spans="1:4" x14ac:dyDescent="0.25">
      <c r="A22" s="42" t="s">
        <v>69</v>
      </c>
      <c r="B22" s="45">
        <v>21566256</v>
      </c>
      <c r="C22" s="45">
        <v>9290596</v>
      </c>
      <c r="D22" s="45">
        <v>19908421</v>
      </c>
    </row>
    <row r="23" spans="1:4" s="49" customFormat="1" x14ac:dyDescent="0.25">
      <c r="A23" s="43" t="s">
        <v>74</v>
      </c>
      <c r="B23" s="35">
        <f>B24</f>
        <v>366600</v>
      </c>
      <c r="C23" s="35">
        <f>C24</f>
        <v>174398</v>
      </c>
      <c r="D23" s="35">
        <f>D24</f>
        <v>174398</v>
      </c>
    </row>
    <row r="24" spans="1:4" x14ac:dyDescent="0.25">
      <c r="A24" s="42" t="s">
        <v>70</v>
      </c>
      <c r="B24" s="45">
        <v>366600</v>
      </c>
      <c r="C24" s="45">
        <v>174398</v>
      </c>
      <c r="D24" s="45">
        <v>174398</v>
      </c>
    </row>
    <row r="25" spans="1:4" s="49" customFormat="1" ht="25.5" x14ac:dyDescent="0.25">
      <c r="A25" s="44" t="s">
        <v>75</v>
      </c>
      <c r="B25" s="35">
        <f>B26</f>
        <v>1195</v>
      </c>
      <c r="C25" s="35">
        <f>C26</f>
        <v>1181</v>
      </c>
      <c r="D25" s="35">
        <f>D26</f>
        <v>1168</v>
      </c>
    </row>
    <row r="26" spans="1:4" x14ac:dyDescent="0.25">
      <c r="A26" s="42" t="s">
        <v>71</v>
      </c>
      <c r="B26" s="45">
        <v>1195</v>
      </c>
      <c r="C26" s="45">
        <v>1181</v>
      </c>
      <c r="D26" s="45">
        <v>1168</v>
      </c>
    </row>
    <row r="27" spans="1:4" ht="18" customHeight="1" x14ac:dyDescent="0.25">
      <c r="A27" s="61" t="s">
        <v>99</v>
      </c>
      <c r="B27" s="60">
        <f>B7+B8+B10+B12+B14+B15+B16+B17+B18+B19+B20+B22+B24+B26</f>
        <v>274691569</v>
      </c>
      <c r="C27" s="60">
        <f t="shared" ref="C27:D27" si="1">C7+C8+C10+C12+C14+C15+C16+C17+C18+C19+C20+C22+C24+C26</f>
        <v>210431070</v>
      </c>
      <c r="D27" s="60">
        <f t="shared" si="1"/>
        <v>222656939</v>
      </c>
    </row>
    <row r="28" spans="1:4" s="56" customFormat="1" x14ac:dyDescent="0.25">
      <c r="B28" s="58"/>
      <c r="C28" s="58"/>
      <c r="D28" s="58"/>
    </row>
    <row r="29" spans="1:4" x14ac:dyDescent="0.25">
      <c r="A29" t="s">
        <v>112</v>
      </c>
      <c r="B29" s="46"/>
      <c r="C29" s="46"/>
      <c r="D29" s="46" t="s">
        <v>113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D10"/>
  <sheetViews>
    <sheetView zoomScale="85" zoomScaleNormal="85" workbookViewId="0">
      <selection activeCell="B4" sqref="B4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7"/>
      <c r="B1" s="27"/>
      <c r="C1" s="5"/>
      <c r="D1" s="5"/>
    </row>
    <row r="2" spans="1:4" ht="15.75" x14ac:dyDescent="0.25">
      <c r="A2" s="234" t="s">
        <v>200</v>
      </c>
      <c r="B2" s="259"/>
      <c r="C2" s="259"/>
      <c r="D2" s="259"/>
    </row>
    <row r="3" spans="1:4" ht="18" x14ac:dyDescent="0.25">
      <c r="A3" s="27"/>
      <c r="B3" s="27"/>
      <c r="C3" s="5"/>
      <c r="D3" s="5"/>
    </row>
    <row r="4" spans="1:4" ht="38.25" x14ac:dyDescent="0.25">
      <c r="A4" s="24" t="s">
        <v>22</v>
      </c>
      <c r="B4" s="23" t="s">
        <v>209</v>
      </c>
      <c r="C4" s="24" t="s">
        <v>34</v>
      </c>
      <c r="D4" s="24" t="s">
        <v>35</v>
      </c>
    </row>
    <row r="5" spans="1:4" ht="15.75" customHeight="1" x14ac:dyDescent="0.25">
      <c r="A5" s="12" t="s">
        <v>23</v>
      </c>
      <c r="B5" s="9">
        <f>B6</f>
        <v>274691569</v>
      </c>
      <c r="C5" s="9">
        <f t="shared" ref="C5:D6" si="0">C6</f>
        <v>210431070</v>
      </c>
      <c r="D5" s="9">
        <f t="shared" si="0"/>
        <v>222656939</v>
      </c>
    </row>
    <row r="6" spans="1:4" ht="15.75" customHeight="1" x14ac:dyDescent="0.25">
      <c r="A6" s="12" t="s">
        <v>76</v>
      </c>
      <c r="B6" s="9">
        <f>B7</f>
        <v>274691569</v>
      </c>
      <c r="C6" s="9">
        <f t="shared" si="0"/>
        <v>210431070</v>
      </c>
      <c r="D6" s="9">
        <f t="shared" si="0"/>
        <v>222656939</v>
      </c>
    </row>
    <row r="7" spans="1:4" x14ac:dyDescent="0.25">
      <c r="A7" s="19" t="s">
        <v>77</v>
      </c>
      <c r="B7" s="10">
        <v>274691569</v>
      </c>
      <c r="C7" s="10">
        <v>210431070</v>
      </c>
      <c r="D7" s="10">
        <v>222656939</v>
      </c>
    </row>
    <row r="10" spans="1:4" x14ac:dyDescent="0.25">
      <c r="A10" t="s">
        <v>112</v>
      </c>
      <c r="D10" t="s">
        <v>113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G17"/>
  <sheetViews>
    <sheetView workbookViewId="0">
      <selection activeCell="E23" sqref="E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4"/>
      <c r="B1" s="4"/>
      <c r="C1" s="4"/>
      <c r="D1" s="4"/>
      <c r="E1" s="4"/>
      <c r="F1" s="4"/>
      <c r="G1" s="4"/>
    </row>
    <row r="2" spans="1:7" ht="15.75" x14ac:dyDescent="0.25">
      <c r="A2" s="234" t="s">
        <v>195</v>
      </c>
      <c r="B2" s="234"/>
      <c r="C2" s="234"/>
      <c r="D2" s="234"/>
      <c r="E2" s="234"/>
      <c r="F2" s="262"/>
      <c r="G2" s="262"/>
    </row>
    <row r="3" spans="1:7" ht="18" x14ac:dyDescent="0.25">
      <c r="A3" s="4"/>
      <c r="B3" s="4"/>
      <c r="C3" s="4"/>
      <c r="D3" s="4"/>
      <c r="E3" s="4"/>
      <c r="F3" s="5"/>
      <c r="G3" s="5"/>
    </row>
    <row r="4" spans="1:7" ht="18" customHeight="1" x14ac:dyDescent="0.25">
      <c r="A4" s="234" t="s">
        <v>201</v>
      </c>
      <c r="B4" s="242"/>
      <c r="C4" s="242"/>
      <c r="D4" s="242"/>
      <c r="E4" s="242"/>
      <c r="F4" s="242"/>
      <c r="G4" s="242"/>
    </row>
    <row r="5" spans="1:7" ht="18" x14ac:dyDescent="0.25">
      <c r="A5" s="4"/>
      <c r="B5" s="4"/>
      <c r="C5" s="4"/>
      <c r="D5" s="4"/>
      <c r="E5" s="4"/>
      <c r="F5" s="5"/>
      <c r="G5" s="5"/>
    </row>
    <row r="6" spans="1:7" ht="38.25" x14ac:dyDescent="0.25">
      <c r="A6" s="24" t="s">
        <v>12</v>
      </c>
      <c r="B6" s="23" t="s">
        <v>13</v>
      </c>
      <c r="C6" s="23" t="s">
        <v>14</v>
      </c>
      <c r="D6" s="23" t="s">
        <v>26</v>
      </c>
      <c r="E6" s="23" t="s">
        <v>209</v>
      </c>
      <c r="F6" s="24" t="s">
        <v>34</v>
      </c>
      <c r="G6" s="24" t="s">
        <v>35</v>
      </c>
    </row>
    <row r="7" spans="1:7" ht="25.5" x14ac:dyDescent="0.25">
      <c r="A7" s="12">
        <v>8</v>
      </c>
      <c r="B7" s="12"/>
      <c r="C7" s="12"/>
      <c r="D7" s="12" t="s">
        <v>24</v>
      </c>
      <c r="E7" s="10">
        <v>0</v>
      </c>
      <c r="F7" s="10">
        <v>0</v>
      </c>
      <c r="G7" s="10">
        <v>0</v>
      </c>
    </row>
    <row r="8" spans="1:7" x14ac:dyDescent="0.25">
      <c r="A8" s="12"/>
      <c r="B8" s="17">
        <v>84</v>
      </c>
      <c r="C8" s="17"/>
      <c r="D8" s="17" t="s">
        <v>28</v>
      </c>
      <c r="E8" s="10">
        <v>0</v>
      </c>
      <c r="F8" s="10">
        <v>0</v>
      </c>
      <c r="G8" s="10">
        <v>0</v>
      </c>
    </row>
    <row r="9" spans="1:7" ht="25.5" x14ac:dyDescent="0.25">
      <c r="A9" s="13"/>
      <c r="B9" s="13"/>
      <c r="C9" s="14">
        <v>81</v>
      </c>
      <c r="D9" s="19" t="s">
        <v>29</v>
      </c>
      <c r="E9" s="10">
        <v>0</v>
      </c>
      <c r="F9" s="10">
        <v>0</v>
      </c>
      <c r="G9" s="10">
        <v>0</v>
      </c>
    </row>
    <row r="10" spans="1:7" x14ac:dyDescent="0.25">
      <c r="A10" s="13" t="s">
        <v>37</v>
      </c>
      <c r="B10" s="13"/>
      <c r="C10" s="14"/>
      <c r="D10" s="19"/>
      <c r="E10" s="10">
        <v>0</v>
      </c>
      <c r="F10" s="10">
        <v>0</v>
      </c>
      <c r="G10" s="10">
        <v>0</v>
      </c>
    </row>
    <row r="11" spans="1:7" ht="25.5" x14ac:dyDescent="0.25">
      <c r="A11" s="15">
        <v>5</v>
      </c>
      <c r="B11" s="16"/>
      <c r="C11" s="16"/>
      <c r="D11" s="28" t="s">
        <v>25</v>
      </c>
      <c r="E11" s="10">
        <v>0</v>
      </c>
      <c r="F11" s="10">
        <v>0</v>
      </c>
      <c r="G11" s="10">
        <v>0</v>
      </c>
    </row>
    <row r="12" spans="1:7" ht="25.5" x14ac:dyDescent="0.25">
      <c r="A12" s="17"/>
      <c r="B12" s="17">
        <v>54</v>
      </c>
      <c r="C12" s="17"/>
      <c r="D12" s="29" t="s">
        <v>30</v>
      </c>
      <c r="E12" s="10">
        <v>0</v>
      </c>
      <c r="F12" s="10">
        <v>0</v>
      </c>
      <c r="G12" s="11">
        <v>0</v>
      </c>
    </row>
    <row r="13" spans="1:7" x14ac:dyDescent="0.25">
      <c r="A13" s="17"/>
      <c r="B13" s="17"/>
      <c r="C13" s="14">
        <v>11</v>
      </c>
      <c r="D13" s="14" t="s">
        <v>16</v>
      </c>
      <c r="E13" s="10">
        <v>0</v>
      </c>
      <c r="F13" s="10">
        <v>0</v>
      </c>
      <c r="G13" s="11">
        <v>0</v>
      </c>
    </row>
    <row r="14" spans="1:7" x14ac:dyDescent="0.25">
      <c r="A14" s="17"/>
      <c r="B14" s="17"/>
      <c r="C14" s="14">
        <v>31</v>
      </c>
      <c r="D14" s="14" t="s">
        <v>31</v>
      </c>
      <c r="E14" s="10">
        <v>0</v>
      </c>
      <c r="F14" s="10">
        <v>0</v>
      </c>
      <c r="G14" s="11">
        <v>0</v>
      </c>
    </row>
    <row r="15" spans="1:7" x14ac:dyDescent="0.25">
      <c r="A15" s="18" t="s">
        <v>37</v>
      </c>
      <c r="B15" s="16"/>
      <c r="C15" s="16"/>
      <c r="D15" s="28"/>
      <c r="E15" s="10"/>
      <c r="F15" s="10"/>
      <c r="G15" s="10"/>
    </row>
    <row r="17" spans="1:7" x14ac:dyDescent="0.25">
      <c r="A17" t="s">
        <v>112</v>
      </c>
      <c r="G17" t="s">
        <v>113</v>
      </c>
    </row>
  </sheetData>
  <mergeCells count="2">
    <mergeCell ref="A2:G2"/>
    <mergeCell ref="A4:G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J559"/>
  <sheetViews>
    <sheetView tabSelected="1" zoomScale="80" zoomScaleNormal="80" workbookViewId="0">
      <pane ySplit="3" topLeftCell="A190" activePane="bottomLeft" state="frozen"/>
      <selection pane="bottomLeft" activeCell="F4" sqref="F4"/>
    </sheetView>
  </sheetViews>
  <sheetFormatPr defaultColWidth="8.85546875" defaultRowHeight="15" x14ac:dyDescent="0.25"/>
  <cols>
    <col min="1" max="1" width="19.85546875" style="67" customWidth="1"/>
    <col min="2" max="2" width="44.5703125" style="68" customWidth="1"/>
    <col min="3" max="6" width="18.7109375" style="70" customWidth="1"/>
    <col min="7" max="7" width="125" style="70" customWidth="1"/>
    <col min="8" max="8" width="10.28515625" style="219" bestFit="1" customWidth="1"/>
    <col min="9" max="9" width="15.28515625" style="219" bestFit="1" customWidth="1"/>
    <col min="10" max="10" width="20.7109375" style="219" customWidth="1"/>
    <col min="11" max="16384" width="8.85546875" style="70"/>
  </cols>
  <sheetData>
    <row r="1" spans="1:10" ht="23.25" customHeight="1" x14ac:dyDescent="0.25">
      <c r="A1" s="271" t="s">
        <v>210</v>
      </c>
      <c r="B1" s="272"/>
      <c r="C1" s="272"/>
      <c r="D1" s="272"/>
      <c r="E1" s="272"/>
      <c r="F1" s="272"/>
    </row>
    <row r="2" spans="1:10" ht="20.25" customHeight="1" x14ac:dyDescent="0.25">
      <c r="A2" s="271" t="s">
        <v>202</v>
      </c>
      <c r="B2" s="271"/>
      <c r="C2" s="271"/>
      <c r="D2" s="271"/>
      <c r="E2" s="271"/>
      <c r="F2" s="271"/>
    </row>
    <row r="3" spans="1:10" ht="57" x14ac:dyDescent="0.25">
      <c r="A3" s="71" t="s">
        <v>117</v>
      </c>
      <c r="B3" s="72" t="s">
        <v>118</v>
      </c>
      <c r="C3" s="73" t="s">
        <v>212</v>
      </c>
      <c r="D3" s="73" t="s">
        <v>119</v>
      </c>
      <c r="E3" s="73" t="s">
        <v>120</v>
      </c>
      <c r="F3" s="73" t="s">
        <v>211</v>
      </c>
    </row>
    <row r="4" spans="1:10" x14ac:dyDescent="0.25">
      <c r="A4" s="74">
        <v>26395</v>
      </c>
      <c r="B4" s="75" t="s">
        <v>111</v>
      </c>
      <c r="C4" s="76">
        <v>266236745</v>
      </c>
      <c r="D4" s="76">
        <f>D5+D273</f>
        <v>9677526</v>
      </c>
      <c r="E4" s="76">
        <f>E5+E273</f>
        <v>17232106</v>
      </c>
      <c r="F4" s="76">
        <f t="shared" ref="F4:F67" si="0">C4-D4+E4</f>
        <v>273791325</v>
      </c>
    </row>
    <row r="5" spans="1:10" ht="28.5" x14ac:dyDescent="0.25">
      <c r="A5" s="77">
        <v>3602</v>
      </c>
      <c r="B5" s="78" t="s">
        <v>101</v>
      </c>
      <c r="C5" s="79">
        <v>55785198</v>
      </c>
      <c r="D5" s="79">
        <f>D6+D122+D182+D222</f>
        <v>8751286</v>
      </c>
      <c r="E5" s="79">
        <f>E6+E122+E182+E222</f>
        <v>990266</v>
      </c>
      <c r="F5" s="79">
        <f t="shared" si="0"/>
        <v>48024178</v>
      </c>
    </row>
    <row r="6" spans="1:10" ht="42.75" x14ac:dyDescent="0.25">
      <c r="A6" s="80" t="s">
        <v>121</v>
      </c>
      <c r="B6" s="81" t="s">
        <v>122</v>
      </c>
      <c r="C6" s="82">
        <v>24661271</v>
      </c>
      <c r="D6" s="82">
        <f>D7+D29+D52+D76+D86+D96+D118</f>
        <v>194306</v>
      </c>
      <c r="E6" s="82">
        <f>E7+E29+E52+E76+E86+E96+E118</f>
        <v>887541</v>
      </c>
      <c r="F6" s="82">
        <f t="shared" si="0"/>
        <v>25354506</v>
      </c>
    </row>
    <row r="7" spans="1:10" x14ac:dyDescent="0.25">
      <c r="A7" s="84">
        <v>11</v>
      </c>
      <c r="B7" s="85" t="s">
        <v>16</v>
      </c>
      <c r="C7" s="86">
        <v>5308911</v>
      </c>
      <c r="D7" s="86">
        <f>D11+D24+D8</f>
        <v>0</v>
      </c>
      <c r="E7" s="86">
        <f t="shared" ref="E7" si="1">E11+E24+E8</f>
        <v>0</v>
      </c>
      <c r="F7" s="86">
        <f t="shared" si="0"/>
        <v>5308911</v>
      </c>
      <c r="H7" s="220"/>
      <c r="I7" s="221"/>
      <c r="J7" s="221"/>
    </row>
    <row r="8" spans="1:10" ht="28.5" x14ac:dyDescent="0.25">
      <c r="A8" s="87">
        <v>41</v>
      </c>
      <c r="B8" s="88" t="s">
        <v>21</v>
      </c>
      <c r="C8" s="89">
        <v>132723</v>
      </c>
      <c r="D8" s="89">
        <f t="shared" ref="D8:E8" si="2">D9</f>
        <v>0</v>
      </c>
      <c r="E8" s="89">
        <f t="shared" si="2"/>
        <v>0</v>
      </c>
      <c r="F8" s="89">
        <f t="shared" si="0"/>
        <v>132723</v>
      </c>
      <c r="G8" s="69"/>
      <c r="H8" s="220"/>
      <c r="I8" s="221"/>
    </row>
    <row r="9" spans="1:10" x14ac:dyDescent="0.25">
      <c r="A9" s="90">
        <v>412</v>
      </c>
      <c r="B9" s="91" t="s">
        <v>123</v>
      </c>
      <c r="C9" s="92">
        <v>132723</v>
      </c>
      <c r="D9" s="92">
        <f>D10</f>
        <v>0</v>
      </c>
      <c r="E9" s="92">
        <f>E10</f>
        <v>0</v>
      </c>
      <c r="F9" s="92">
        <f t="shared" si="0"/>
        <v>132723</v>
      </c>
      <c r="G9" s="69"/>
      <c r="H9" s="220"/>
      <c r="I9" s="221"/>
    </row>
    <row r="10" spans="1:10" x14ac:dyDescent="0.25">
      <c r="A10" s="93">
        <v>4123</v>
      </c>
      <c r="B10" s="94" t="s">
        <v>124</v>
      </c>
      <c r="C10" s="95">
        <v>132723</v>
      </c>
      <c r="D10" s="95">
        <v>0</v>
      </c>
      <c r="E10" s="95">
        <v>0</v>
      </c>
      <c r="F10" s="95">
        <f t="shared" si="0"/>
        <v>132723</v>
      </c>
      <c r="G10" s="69"/>
      <c r="H10" s="216"/>
      <c r="I10" s="221"/>
    </row>
    <row r="11" spans="1:10" ht="28.5" x14ac:dyDescent="0.25">
      <c r="A11" s="87">
        <v>42</v>
      </c>
      <c r="B11" s="96" t="s">
        <v>60</v>
      </c>
      <c r="C11" s="97">
        <v>4054202</v>
      </c>
      <c r="D11" s="97">
        <f>D12+D14+D21</f>
        <v>0</v>
      </c>
      <c r="E11" s="97">
        <f>E12+E14+E21</f>
        <v>0</v>
      </c>
      <c r="F11" s="97">
        <f>F12+F14+F21</f>
        <v>4054202</v>
      </c>
      <c r="G11" s="69"/>
      <c r="H11" s="220"/>
    </row>
    <row r="12" spans="1:10" x14ac:dyDescent="0.25">
      <c r="A12" s="98">
        <v>421</v>
      </c>
      <c r="B12" s="99" t="s">
        <v>125</v>
      </c>
      <c r="C12" s="100">
        <v>0</v>
      </c>
      <c r="D12" s="100">
        <f>D13</f>
        <v>0</v>
      </c>
      <c r="E12" s="100">
        <f>E13</f>
        <v>0</v>
      </c>
      <c r="F12" s="100">
        <f t="shared" si="0"/>
        <v>0</v>
      </c>
      <c r="H12" s="220"/>
      <c r="I12" s="221"/>
    </row>
    <row r="13" spans="1:10" x14ac:dyDescent="0.25">
      <c r="A13" s="101">
        <v>4214</v>
      </c>
      <c r="B13" s="102" t="s">
        <v>126</v>
      </c>
      <c r="C13" s="103">
        <v>0</v>
      </c>
      <c r="D13" s="103">
        <v>0</v>
      </c>
      <c r="E13" s="103">
        <v>0</v>
      </c>
      <c r="F13" s="103">
        <f t="shared" si="0"/>
        <v>0</v>
      </c>
      <c r="H13" s="217"/>
      <c r="I13" s="221"/>
    </row>
    <row r="14" spans="1:10" x14ac:dyDescent="0.25">
      <c r="A14" s="90">
        <v>422</v>
      </c>
      <c r="B14" s="91" t="s">
        <v>127</v>
      </c>
      <c r="C14" s="100">
        <v>3974569</v>
      </c>
      <c r="D14" s="100">
        <f>SUM(D15:D20)</f>
        <v>0</v>
      </c>
      <c r="E14" s="100">
        <f>SUM(E15:E20)</f>
        <v>0</v>
      </c>
      <c r="F14" s="100">
        <f t="shared" si="0"/>
        <v>3974569</v>
      </c>
      <c r="H14" s="220"/>
      <c r="I14" s="221"/>
    </row>
    <row r="15" spans="1:10" x14ac:dyDescent="0.25">
      <c r="A15" s="104">
        <v>4221</v>
      </c>
      <c r="B15" s="105" t="s">
        <v>128</v>
      </c>
      <c r="C15" s="106">
        <v>0</v>
      </c>
      <c r="D15" s="106">
        <v>0</v>
      </c>
      <c r="E15" s="106">
        <v>0</v>
      </c>
      <c r="F15" s="106">
        <f t="shared" si="0"/>
        <v>0</v>
      </c>
      <c r="H15" s="222"/>
      <c r="I15" s="221"/>
    </row>
    <row r="16" spans="1:10" x14ac:dyDescent="0.25">
      <c r="A16" s="104">
        <v>4222</v>
      </c>
      <c r="B16" s="105" t="s">
        <v>129</v>
      </c>
      <c r="C16" s="106">
        <v>0</v>
      </c>
      <c r="D16" s="106">
        <v>0</v>
      </c>
      <c r="E16" s="106">
        <v>0</v>
      </c>
      <c r="F16" s="106">
        <f t="shared" si="0"/>
        <v>0</v>
      </c>
      <c r="H16" s="222"/>
      <c r="I16" s="221"/>
    </row>
    <row r="17" spans="1:10" x14ac:dyDescent="0.25">
      <c r="A17" s="104">
        <v>4223</v>
      </c>
      <c r="B17" s="105" t="s">
        <v>130</v>
      </c>
      <c r="C17" s="107">
        <v>0</v>
      </c>
      <c r="D17" s="107">
        <v>0</v>
      </c>
      <c r="E17" s="107">
        <v>0</v>
      </c>
      <c r="F17" s="107">
        <f t="shared" si="0"/>
        <v>0</v>
      </c>
      <c r="H17" s="220"/>
      <c r="I17" s="221"/>
    </row>
    <row r="18" spans="1:10" x14ac:dyDescent="0.25">
      <c r="A18" s="104">
        <v>4224</v>
      </c>
      <c r="B18" s="105" t="s">
        <v>131</v>
      </c>
      <c r="C18" s="107">
        <v>3974569</v>
      </c>
      <c r="D18" s="107">
        <v>0</v>
      </c>
      <c r="E18" s="107">
        <v>0</v>
      </c>
      <c r="F18" s="107">
        <f t="shared" si="0"/>
        <v>3974569</v>
      </c>
      <c r="H18" s="220"/>
      <c r="I18" s="221"/>
    </row>
    <row r="19" spans="1:10" x14ac:dyDescent="0.25">
      <c r="A19" s="104">
        <v>4225</v>
      </c>
      <c r="B19" s="105" t="s">
        <v>132</v>
      </c>
      <c r="C19" s="106">
        <v>0</v>
      </c>
      <c r="D19" s="106">
        <v>0</v>
      </c>
      <c r="E19" s="106">
        <v>0</v>
      </c>
      <c r="F19" s="106">
        <f t="shared" si="0"/>
        <v>0</v>
      </c>
      <c r="H19" s="220"/>
      <c r="I19" s="221"/>
    </row>
    <row r="20" spans="1:10" x14ac:dyDescent="0.25">
      <c r="A20" s="104">
        <v>4227</v>
      </c>
      <c r="B20" s="105" t="s">
        <v>133</v>
      </c>
      <c r="C20" s="106">
        <v>0</v>
      </c>
      <c r="D20" s="106">
        <v>0</v>
      </c>
      <c r="E20" s="106">
        <v>0</v>
      </c>
      <c r="F20" s="106">
        <f t="shared" si="0"/>
        <v>0</v>
      </c>
      <c r="H20" s="220"/>
    </row>
    <row r="21" spans="1:10" x14ac:dyDescent="0.25">
      <c r="A21" s="90">
        <v>426</v>
      </c>
      <c r="B21" s="91" t="s">
        <v>134</v>
      </c>
      <c r="C21" s="92">
        <v>79633</v>
      </c>
      <c r="D21" s="92">
        <f>D22+D23</f>
        <v>0</v>
      </c>
      <c r="E21" s="92">
        <f>E22+E23</f>
        <v>0</v>
      </c>
      <c r="F21" s="92">
        <f t="shared" si="0"/>
        <v>79633</v>
      </c>
      <c r="H21" s="220"/>
      <c r="I21" s="221"/>
    </row>
    <row r="22" spans="1:10" x14ac:dyDescent="0.25">
      <c r="A22" s="104">
        <v>4262</v>
      </c>
      <c r="B22" s="105" t="s">
        <v>135</v>
      </c>
      <c r="C22" s="108">
        <v>79633</v>
      </c>
      <c r="D22" s="108">
        <v>0</v>
      </c>
      <c r="E22" s="108">
        <v>0</v>
      </c>
      <c r="F22" s="108">
        <f t="shared" si="0"/>
        <v>79633</v>
      </c>
      <c r="H22" s="220"/>
      <c r="I22" s="223"/>
    </row>
    <row r="23" spans="1:10" x14ac:dyDescent="0.25">
      <c r="A23" s="104">
        <v>4264</v>
      </c>
      <c r="B23" s="105" t="s">
        <v>136</v>
      </c>
      <c r="C23" s="109">
        <v>0</v>
      </c>
      <c r="D23" s="109">
        <v>0</v>
      </c>
      <c r="E23" s="109">
        <v>0</v>
      </c>
      <c r="F23" s="109">
        <f t="shared" si="0"/>
        <v>0</v>
      </c>
    </row>
    <row r="24" spans="1:10" ht="28.5" x14ac:dyDescent="0.25">
      <c r="A24" s="87">
        <v>45</v>
      </c>
      <c r="B24" s="96" t="s">
        <v>62</v>
      </c>
      <c r="C24" s="97">
        <v>1121986</v>
      </c>
      <c r="D24" s="97">
        <f>D25+D27</f>
        <v>0</v>
      </c>
      <c r="E24" s="97">
        <f>E25+E27</f>
        <v>0</v>
      </c>
      <c r="F24" s="97">
        <f t="shared" si="0"/>
        <v>1121986</v>
      </c>
    </row>
    <row r="25" spans="1:10" ht="31.5" customHeight="1" x14ac:dyDescent="0.25">
      <c r="A25" s="90">
        <v>451</v>
      </c>
      <c r="B25" s="91" t="s">
        <v>137</v>
      </c>
      <c r="C25" s="110">
        <v>1121986</v>
      </c>
      <c r="D25" s="110">
        <f>D26</f>
        <v>0</v>
      </c>
      <c r="E25" s="110">
        <f>E26</f>
        <v>0</v>
      </c>
      <c r="F25" s="110">
        <f t="shared" si="0"/>
        <v>1121986</v>
      </c>
    </row>
    <row r="26" spans="1:10" ht="28.5" customHeight="1" x14ac:dyDescent="0.25">
      <c r="A26" s="104">
        <v>4511</v>
      </c>
      <c r="B26" s="94" t="s">
        <v>137</v>
      </c>
      <c r="C26" s="111">
        <v>1121986</v>
      </c>
      <c r="D26" s="111">
        <v>0</v>
      </c>
      <c r="E26" s="111">
        <v>0</v>
      </c>
      <c r="F26" s="111">
        <f t="shared" si="0"/>
        <v>1121986</v>
      </c>
      <c r="J26" s="221"/>
    </row>
    <row r="27" spans="1:10" x14ac:dyDescent="0.25">
      <c r="A27" s="90">
        <v>452</v>
      </c>
      <c r="B27" s="91" t="s">
        <v>138</v>
      </c>
      <c r="C27" s="110">
        <v>0</v>
      </c>
      <c r="D27" s="110">
        <f>D28</f>
        <v>0</v>
      </c>
      <c r="E27" s="110">
        <f>E28</f>
        <v>0</v>
      </c>
      <c r="F27" s="110">
        <f t="shared" si="0"/>
        <v>0</v>
      </c>
      <c r="I27" s="221"/>
    </row>
    <row r="28" spans="1:10" x14ac:dyDescent="0.25">
      <c r="A28" s="104">
        <v>4521</v>
      </c>
      <c r="B28" s="105" t="s">
        <v>138</v>
      </c>
      <c r="C28" s="109">
        <v>0</v>
      </c>
      <c r="D28" s="109">
        <v>0</v>
      </c>
      <c r="E28" s="109">
        <v>0</v>
      </c>
      <c r="F28" s="109">
        <f t="shared" si="0"/>
        <v>0</v>
      </c>
      <c r="H28" s="218"/>
      <c r="I28" s="221"/>
    </row>
    <row r="29" spans="1:10" x14ac:dyDescent="0.25">
      <c r="A29" s="84">
        <v>31</v>
      </c>
      <c r="B29" s="85" t="s">
        <v>31</v>
      </c>
      <c r="C29" s="86">
        <v>1747480</v>
      </c>
      <c r="D29" s="86">
        <f>D30+D47</f>
        <v>0</v>
      </c>
      <c r="E29" s="86">
        <f>E30+E47</f>
        <v>237000</v>
      </c>
      <c r="F29" s="86">
        <f t="shared" si="0"/>
        <v>1984480</v>
      </c>
      <c r="I29" s="221"/>
    </row>
    <row r="30" spans="1:10" ht="28.5" x14ac:dyDescent="0.25">
      <c r="A30" s="87">
        <v>42</v>
      </c>
      <c r="B30" s="96" t="s">
        <v>60</v>
      </c>
      <c r="C30" s="97">
        <v>1484975</v>
      </c>
      <c r="D30" s="97">
        <f>D31+D33+D40+D42+D45</f>
        <v>0</v>
      </c>
      <c r="E30" s="97">
        <f>E31+E33+E40+E42+E45</f>
        <v>237000</v>
      </c>
      <c r="F30" s="97">
        <f t="shared" si="0"/>
        <v>1721975</v>
      </c>
      <c r="I30" s="221"/>
    </row>
    <row r="31" spans="1:10" x14ac:dyDescent="0.25">
      <c r="A31" s="90">
        <v>421</v>
      </c>
      <c r="B31" s="91" t="s">
        <v>125</v>
      </c>
      <c r="C31" s="110">
        <v>10907</v>
      </c>
      <c r="D31" s="110">
        <f>D32</f>
        <v>0</v>
      </c>
      <c r="E31" s="110">
        <f t="shared" ref="E31" si="3">E32</f>
        <v>0</v>
      </c>
      <c r="F31" s="110">
        <f>C31-D31+E31</f>
        <v>10907</v>
      </c>
      <c r="I31" s="221"/>
    </row>
    <row r="32" spans="1:10" x14ac:dyDescent="0.25">
      <c r="A32" s="93">
        <v>4214</v>
      </c>
      <c r="B32" s="102" t="s">
        <v>126</v>
      </c>
      <c r="C32" s="112">
        <v>10907</v>
      </c>
      <c r="D32" s="112">
        <v>0</v>
      </c>
      <c r="E32" s="112">
        <v>0</v>
      </c>
      <c r="F32" s="112">
        <f t="shared" si="0"/>
        <v>10907</v>
      </c>
      <c r="I32" s="221"/>
    </row>
    <row r="33" spans="1:10" x14ac:dyDescent="0.25">
      <c r="A33" s="90">
        <v>422</v>
      </c>
      <c r="B33" s="91" t="s">
        <v>127</v>
      </c>
      <c r="C33" s="113">
        <v>1244940</v>
      </c>
      <c r="D33" s="113">
        <f>SUM(D34:D39)</f>
        <v>0</v>
      </c>
      <c r="E33" s="113">
        <f t="shared" ref="E33" si="4">SUM(E34:E39)</f>
        <v>202000</v>
      </c>
      <c r="F33" s="113">
        <f>C33-D33+E33</f>
        <v>1446940</v>
      </c>
      <c r="I33" s="221"/>
    </row>
    <row r="34" spans="1:10" x14ac:dyDescent="0.25">
      <c r="A34" s="93">
        <v>4221</v>
      </c>
      <c r="B34" s="94" t="s">
        <v>128</v>
      </c>
      <c r="C34" s="114">
        <v>39817</v>
      </c>
      <c r="D34" s="114">
        <v>0</v>
      </c>
      <c r="E34" s="114">
        <v>103000</v>
      </c>
      <c r="F34" s="114">
        <f t="shared" si="0"/>
        <v>142817</v>
      </c>
      <c r="I34" s="221"/>
    </row>
    <row r="35" spans="1:10" x14ac:dyDescent="0.25">
      <c r="A35" s="93">
        <v>4222</v>
      </c>
      <c r="B35" s="94" t="s">
        <v>129</v>
      </c>
      <c r="C35" s="114">
        <v>133</v>
      </c>
      <c r="D35" s="114">
        <v>0</v>
      </c>
      <c r="E35" s="114">
        <v>0</v>
      </c>
      <c r="F35" s="114">
        <f t="shared" si="0"/>
        <v>133</v>
      </c>
    </row>
    <row r="36" spans="1:10" x14ac:dyDescent="0.25">
      <c r="A36" s="93">
        <v>4223</v>
      </c>
      <c r="B36" s="94" t="s">
        <v>130</v>
      </c>
      <c r="C36" s="114">
        <v>13272</v>
      </c>
      <c r="D36" s="114">
        <v>0</v>
      </c>
      <c r="E36" s="114">
        <v>75000</v>
      </c>
      <c r="F36" s="114">
        <f t="shared" si="0"/>
        <v>88272</v>
      </c>
      <c r="H36" s="224"/>
    </row>
    <row r="37" spans="1:10" x14ac:dyDescent="0.25">
      <c r="A37" s="104">
        <v>4224</v>
      </c>
      <c r="B37" s="105" t="s">
        <v>131</v>
      </c>
      <c r="C37" s="114">
        <v>1165174</v>
      </c>
      <c r="D37" s="114">
        <v>0</v>
      </c>
      <c r="E37" s="114">
        <v>0</v>
      </c>
      <c r="F37" s="114">
        <f t="shared" si="0"/>
        <v>1165174</v>
      </c>
      <c r="H37" s="220"/>
      <c r="I37" s="221"/>
    </row>
    <row r="38" spans="1:10" x14ac:dyDescent="0.25">
      <c r="A38" s="104">
        <v>4225</v>
      </c>
      <c r="B38" s="105" t="s">
        <v>131</v>
      </c>
      <c r="C38" s="114">
        <v>13272</v>
      </c>
      <c r="D38" s="114">
        <v>0</v>
      </c>
      <c r="E38" s="114">
        <v>0</v>
      </c>
      <c r="F38" s="114">
        <f t="shared" si="0"/>
        <v>13272</v>
      </c>
      <c r="H38" s="220"/>
      <c r="I38" s="221"/>
    </row>
    <row r="39" spans="1:10" x14ac:dyDescent="0.25">
      <c r="A39" s="104">
        <v>4227</v>
      </c>
      <c r="B39" s="105" t="s">
        <v>133</v>
      </c>
      <c r="C39" s="114">
        <v>13272</v>
      </c>
      <c r="D39" s="114">
        <v>0</v>
      </c>
      <c r="E39" s="114">
        <v>24000</v>
      </c>
      <c r="F39" s="114">
        <f t="shared" si="0"/>
        <v>37272</v>
      </c>
      <c r="H39" s="220"/>
      <c r="I39" s="221"/>
    </row>
    <row r="40" spans="1:10" x14ac:dyDescent="0.25">
      <c r="A40" s="90">
        <v>423</v>
      </c>
      <c r="B40" s="91" t="s">
        <v>139</v>
      </c>
      <c r="C40" s="115">
        <v>199000</v>
      </c>
      <c r="D40" s="115">
        <f>D41</f>
        <v>0</v>
      </c>
      <c r="E40" s="115">
        <f t="shared" ref="E40" si="5">E41</f>
        <v>0</v>
      </c>
      <c r="F40" s="115">
        <f t="shared" si="0"/>
        <v>199000</v>
      </c>
      <c r="H40" s="220"/>
      <c r="I40" s="221"/>
    </row>
    <row r="41" spans="1:10" x14ac:dyDescent="0.25">
      <c r="A41" s="104">
        <v>4231</v>
      </c>
      <c r="B41" s="94" t="s">
        <v>140</v>
      </c>
      <c r="C41" s="116">
        <v>199000</v>
      </c>
      <c r="D41" s="116">
        <v>0</v>
      </c>
      <c r="E41" s="116">
        <v>0</v>
      </c>
      <c r="F41" s="116">
        <f t="shared" si="0"/>
        <v>199000</v>
      </c>
      <c r="H41" s="220"/>
      <c r="I41" s="221"/>
    </row>
    <row r="42" spans="1:10" ht="28.5" x14ac:dyDescent="0.25">
      <c r="A42" s="90">
        <v>424</v>
      </c>
      <c r="B42" s="91" t="s">
        <v>141</v>
      </c>
      <c r="C42" s="117">
        <v>929</v>
      </c>
      <c r="D42" s="117">
        <f>SUM(D43:D44)</f>
        <v>0</v>
      </c>
      <c r="E42" s="117">
        <f t="shared" ref="E42" si="6">SUM(E43:E44)</f>
        <v>0</v>
      </c>
      <c r="F42" s="117">
        <f t="shared" si="0"/>
        <v>929</v>
      </c>
      <c r="H42" s="220"/>
      <c r="I42" s="221"/>
    </row>
    <row r="43" spans="1:10" x14ac:dyDescent="0.25">
      <c r="A43" s="104">
        <v>4241</v>
      </c>
      <c r="B43" s="105" t="s">
        <v>142</v>
      </c>
      <c r="C43" s="118">
        <v>796</v>
      </c>
      <c r="D43" s="118">
        <v>0</v>
      </c>
      <c r="E43" s="118">
        <v>0</v>
      </c>
      <c r="F43" s="118">
        <f t="shared" si="0"/>
        <v>796</v>
      </c>
      <c r="H43" s="220"/>
      <c r="I43" s="221"/>
      <c r="J43" s="221"/>
    </row>
    <row r="44" spans="1:10" ht="28.5" x14ac:dyDescent="0.25">
      <c r="A44" s="104">
        <v>4242</v>
      </c>
      <c r="B44" s="105" t="s">
        <v>143</v>
      </c>
      <c r="C44" s="118">
        <v>133</v>
      </c>
      <c r="D44" s="118">
        <v>0</v>
      </c>
      <c r="E44" s="118">
        <v>0</v>
      </c>
      <c r="F44" s="118">
        <f t="shared" si="0"/>
        <v>133</v>
      </c>
      <c r="H44" s="220"/>
      <c r="I44" s="221"/>
    </row>
    <row r="45" spans="1:10" x14ac:dyDescent="0.25">
      <c r="A45" s="90">
        <v>426</v>
      </c>
      <c r="B45" s="91" t="s">
        <v>134</v>
      </c>
      <c r="C45" s="119">
        <v>29199</v>
      </c>
      <c r="D45" s="119">
        <f>D46</f>
        <v>0</v>
      </c>
      <c r="E45" s="119">
        <f t="shared" ref="E45" si="7">E46</f>
        <v>35000</v>
      </c>
      <c r="F45" s="119">
        <f t="shared" si="0"/>
        <v>64199</v>
      </c>
      <c r="H45" s="220"/>
      <c r="I45" s="221"/>
    </row>
    <row r="46" spans="1:10" x14ac:dyDescent="0.25">
      <c r="A46" s="104">
        <v>4262</v>
      </c>
      <c r="B46" s="105" t="s">
        <v>135</v>
      </c>
      <c r="C46" s="120">
        <v>29199</v>
      </c>
      <c r="D46" s="120">
        <v>0</v>
      </c>
      <c r="E46" s="120">
        <v>35000</v>
      </c>
      <c r="F46" s="120">
        <f t="shared" si="0"/>
        <v>64199</v>
      </c>
      <c r="H46" s="220"/>
      <c r="I46" s="221"/>
    </row>
    <row r="47" spans="1:10" ht="28.5" x14ac:dyDescent="0.25">
      <c r="A47" s="87">
        <v>45</v>
      </c>
      <c r="B47" s="96" t="s">
        <v>62</v>
      </c>
      <c r="C47" s="97">
        <v>262505</v>
      </c>
      <c r="D47" s="97">
        <f>D48+D50</f>
        <v>0</v>
      </c>
      <c r="E47" s="97">
        <f>E48+E50</f>
        <v>0</v>
      </c>
      <c r="F47" s="97">
        <f>C47-D47+E47</f>
        <v>262505</v>
      </c>
      <c r="H47" s="220"/>
      <c r="I47" s="221"/>
    </row>
    <row r="48" spans="1:10" ht="25.5" customHeight="1" x14ac:dyDescent="0.25">
      <c r="A48" s="90">
        <v>451</v>
      </c>
      <c r="B48" s="91" t="s">
        <v>137</v>
      </c>
      <c r="C48" s="119">
        <v>261178</v>
      </c>
      <c r="D48" s="119">
        <f>D49</f>
        <v>0</v>
      </c>
      <c r="E48" s="119">
        <f t="shared" ref="E48" si="8">E49</f>
        <v>0</v>
      </c>
      <c r="F48" s="119">
        <f t="shared" si="0"/>
        <v>261178</v>
      </c>
      <c r="H48" s="220"/>
      <c r="I48" s="221"/>
    </row>
    <row r="49" spans="1:10" ht="25.5" customHeight="1" x14ac:dyDescent="0.25">
      <c r="A49" s="104">
        <v>4511</v>
      </c>
      <c r="B49" s="94" t="s">
        <v>137</v>
      </c>
      <c r="C49" s="120">
        <v>261178</v>
      </c>
      <c r="D49" s="120">
        <v>0</v>
      </c>
      <c r="E49" s="120">
        <v>0</v>
      </c>
      <c r="F49" s="120">
        <f t="shared" si="0"/>
        <v>261178</v>
      </c>
      <c r="H49" s="220"/>
      <c r="I49" s="221"/>
    </row>
    <row r="50" spans="1:10" x14ac:dyDescent="0.25">
      <c r="A50" s="90">
        <v>452</v>
      </c>
      <c r="B50" s="91" t="s">
        <v>138</v>
      </c>
      <c r="C50" s="119">
        <v>1327</v>
      </c>
      <c r="D50" s="119">
        <f>D51</f>
        <v>0</v>
      </c>
      <c r="E50" s="119">
        <f t="shared" ref="E50" si="9">E51</f>
        <v>0</v>
      </c>
      <c r="F50" s="119">
        <f t="shared" si="0"/>
        <v>1327</v>
      </c>
    </row>
    <row r="51" spans="1:10" x14ac:dyDescent="0.25">
      <c r="A51" s="104">
        <v>4521</v>
      </c>
      <c r="B51" s="105" t="s">
        <v>138</v>
      </c>
      <c r="C51" s="120">
        <v>1327</v>
      </c>
      <c r="D51" s="120">
        <v>0</v>
      </c>
      <c r="E51" s="120">
        <v>0</v>
      </c>
      <c r="F51" s="120">
        <f t="shared" si="0"/>
        <v>1327</v>
      </c>
      <c r="H51" s="225"/>
    </row>
    <row r="52" spans="1:10" x14ac:dyDescent="0.25">
      <c r="A52" s="84">
        <v>43</v>
      </c>
      <c r="B52" s="85" t="s">
        <v>39</v>
      </c>
      <c r="C52" s="121">
        <v>0</v>
      </c>
      <c r="D52" s="121">
        <f>D53+D56+D71</f>
        <v>0</v>
      </c>
      <c r="E52" s="121">
        <f>E53+E56+E71</f>
        <v>0</v>
      </c>
      <c r="F52" s="121">
        <f t="shared" si="0"/>
        <v>0</v>
      </c>
      <c r="H52" s="220"/>
      <c r="I52" s="221"/>
    </row>
    <row r="53" spans="1:10" s="83" customFormat="1" ht="28.5" x14ac:dyDescent="0.25">
      <c r="A53" s="87">
        <v>41</v>
      </c>
      <c r="B53" s="88" t="s">
        <v>21</v>
      </c>
      <c r="C53" s="89">
        <v>0</v>
      </c>
      <c r="D53" s="89">
        <f t="shared" ref="D53:E54" si="10">D54</f>
        <v>0</v>
      </c>
      <c r="E53" s="89">
        <f t="shared" si="10"/>
        <v>0</v>
      </c>
      <c r="F53" s="89">
        <f t="shared" si="0"/>
        <v>0</v>
      </c>
      <c r="H53" s="220"/>
      <c r="I53" s="221"/>
      <c r="J53" s="219"/>
    </row>
    <row r="54" spans="1:10" s="83" customFormat="1" x14ac:dyDescent="0.25">
      <c r="A54" s="90">
        <v>412</v>
      </c>
      <c r="B54" s="91" t="s">
        <v>123</v>
      </c>
      <c r="C54" s="92">
        <v>0</v>
      </c>
      <c r="D54" s="92">
        <f t="shared" si="10"/>
        <v>0</v>
      </c>
      <c r="E54" s="92">
        <f t="shared" si="10"/>
        <v>0</v>
      </c>
      <c r="F54" s="92">
        <f t="shared" si="0"/>
        <v>0</v>
      </c>
      <c r="H54" s="220"/>
      <c r="I54" s="219"/>
      <c r="J54" s="219"/>
    </row>
    <row r="55" spans="1:10" x14ac:dyDescent="0.25">
      <c r="A55" s="93">
        <v>4123</v>
      </c>
      <c r="B55" s="94" t="s">
        <v>124</v>
      </c>
      <c r="C55" s="122">
        <v>0</v>
      </c>
      <c r="D55" s="122">
        <v>0</v>
      </c>
      <c r="E55" s="122">
        <v>0</v>
      </c>
      <c r="F55" s="122">
        <f t="shared" si="0"/>
        <v>0</v>
      </c>
      <c r="H55" s="225"/>
    </row>
    <row r="56" spans="1:10" ht="28.5" x14ac:dyDescent="0.25">
      <c r="A56" s="87">
        <v>42</v>
      </c>
      <c r="B56" s="96" t="s">
        <v>60</v>
      </c>
      <c r="C56" s="123">
        <v>0</v>
      </c>
      <c r="D56" s="123">
        <f t="shared" ref="D56:E56" si="11">D59+D66+D68+D57</f>
        <v>0</v>
      </c>
      <c r="E56" s="123">
        <f t="shared" si="11"/>
        <v>0</v>
      </c>
      <c r="F56" s="123">
        <f t="shared" si="0"/>
        <v>0</v>
      </c>
      <c r="H56" s="220"/>
      <c r="I56" s="221"/>
    </row>
    <row r="57" spans="1:10" x14ac:dyDescent="0.25">
      <c r="A57" s="90">
        <v>421</v>
      </c>
      <c r="B57" s="91" t="s">
        <v>125</v>
      </c>
      <c r="C57" s="115">
        <v>0</v>
      </c>
      <c r="D57" s="115">
        <f t="shared" ref="D57:E57" si="12">D58</f>
        <v>0</v>
      </c>
      <c r="E57" s="115">
        <f t="shared" si="12"/>
        <v>0</v>
      </c>
      <c r="F57" s="115">
        <f t="shared" si="0"/>
        <v>0</v>
      </c>
      <c r="H57" s="220"/>
      <c r="I57" s="221"/>
    </row>
    <row r="58" spans="1:10" x14ac:dyDescent="0.25">
      <c r="A58" s="93">
        <v>4214</v>
      </c>
      <c r="B58" s="94" t="s">
        <v>144</v>
      </c>
      <c r="C58" s="122">
        <v>0</v>
      </c>
      <c r="D58" s="122">
        <v>0</v>
      </c>
      <c r="E58" s="122">
        <v>0</v>
      </c>
      <c r="F58" s="122">
        <f t="shared" si="0"/>
        <v>0</v>
      </c>
      <c r="H58" s="220"/>
    </row>
    <row r="59" spans="1:10" x14ac:dyDescent="0.25">
      <c r="A59" s="90">
        <v>422</v>
      </c>
      <c r="B59" s="91" t="s">
        <v>127</v>
      </c>
      <c r="C59" s="115">
        <v>0</v>
      </c>
      <c r="D59" s="115">
        <f t="shared" ref="D59:E59" si="13">SUM(D60:D65)</f>
        <v>0</v>
      </c>
      <c r="E59" s="115">
        <f t="shared" si="13"/>
        <v>0</v>
      </c>
      <c r="F59" s="115">
        <f t="shared" si="0"/>
        <v>0</v>
      </c>
      <c r="H59" s="225"/>
      <c r="J59" s="221"/>
    </row>
    <row r="60" spans="1:10" x14ac:dyDescent="0.25">
      <c r="A60" s="104">
        <v>4221</v>
      </c>
      <c r="B60" s="105" t="s">
        <v>128</v>
      </c>
      <c r="C60" s="120">
        <v>0</v>
      </c>
      <c r="D60" s="120">
        <v>0</v>
      </c>
      <c r="E60" s="120">
        <v>0</v>
      </c>
      <c r="F60" s="120">
        <f t="shared" si="0"/>
        <v>0</v>
      </c>
      <c r="H60" s="220"/>
      <c r="I60" s="221"/>
    </row>
    <row r="61" spans="1:10" x14ac:dyDescent="0.25">
      <c r="A61" s="104">
        <v>4222</v>
      </c>
      <c r="B61" s="105" t="s">
        <v>129</v>
      </c>
      <c r="C61" s="120">
        <v>0</v>
      </c>
      <c r="D61" s="120">
        <v>0</v>
      </c>
      <c r="E61" s="120">
        <v>0</v>
      </c>
      <c r="F61" s="120">
        <f t="shared" si="0"/>
        <v>0</v>
      </c>
      <c r="H61" s="220"/>
      <c r="I61" s="221"/>
    </row>
    <row r="62" spans="1:10" x14ac:dyDescent="0.25">
      <c r="A62" s="104">
        <v>4223</v>
      </c>
      <c r="B62" s="105" t="s">
        <v>130</v>
      </c>
      <c r="C62" s="120">
        <v>0</v>
      </c>
      <c r="D62" s="120">
        <v>0</v>
      </c>
      <c r="E62" s="120">
        <v>0</v>
      </c>
      <c r="F62" s="120">
        <f t="shared" si="0"/>
        <v>0</v>
      </c>
      <c r="H62" s="220"/>
    </row>
    <row r="63" spans="1:10" x14ac:dyDescent="0.25">
      <c r="A63" s="104">
        <v>4224</v>
      </c>
      <c r="B63" s="105" t="s">
        <v>131</v>
      </c>
      <c r="C63" s="120">
        <v>0</v>
      </c>
      <c r="D63" s="120">
        <v>0</v>
      </c>
      <c r="E63" s="120">
        <v>0</v>
      </c>
      <c r="F63" s="120">
        <f t="shared" si="0"/>
        <v>0</v>
      </c>
      <c r="H63" s="225"/>
    </row>
    <row r="64" spans="1:10" x14ac:dyDescent="0.25">
      <c r="A64" s="104">
        <v>4225</v>
      </c>
      <c r="B64" s="105" t="s">
        <v>132</v>
      </c>
      <c r="C64" s="120">
        <v>0</v>
      </c>
      <c r="D64" s="120">
        <v>0</v>
      </c>
      <c r="E64" s="120">
        <v>0</v>
      </c>
      <c r="F64" s="120">
        <f t="shared" si="0"/>
        <v>0</v>
      </c>
      <c r="H64" s="220"/>
      <c r="I64" s="221"/>
    </row>
    <row r="65" spans="1:9" x14ac:dyDescent="0.25">
      <c r="A65" s="104">
        <v>4227</v>
      </c>
      <c r="B65" s="105" t="s">
        <v>133</v>
      </c>
      <c r="C65" s="120">
        <v>0</v>
      </c>
      <c r="D65" s="120">
        <v>0</v>
      </c>
      <c r="E65" s="120">
        <v>0</v>
      </c>
      <c r="F65" s="120">
        <f t="shared" si="0"/>
        <v>0</v>
      </c>
      <c r="H65" s="220"/>
      <c r="I65" s="221"/>
    </row>
    <row r="66" spans="1:9" x14ac:dyDescent="0.25">
      <c r="A66" s="90">
        <v>423</v>
      </c>
      <c r="B66" s="91" t="s">
        <v>139</v>
      </c>
      <c r="C66" s="115">
        <v>0</v>
      </c>
      <c r="D66" s="115">
        <f t="shared" ref="D66:E66" si="14">D67</f>
        <v>0</v>
      </c>
      <c r="E66" s="115">
        <f t="shared" si="14"/>
        <v>0</v>
      </c>
      <c r="F66" s="115">
        <f t="shared" si="0"/>
        <v>0</v>
      </c>
      <c r="H66" s="220"/>
      <c r="I66" s="221"/>
    </row>
    <row r="67" spans="1:9" x14ac:dyDescent="0.25">
      <c r="A67" s="104">
        <v>4231</v>
      </c>
      <c r="B67" s="94" t="s">
        <v>140</v>
      </c>
      <c r="C67" s="116">
        <v>0</v>
      </c>
      <c r="D67" s="116">
        <v>0</v>
      </c>
      <c r="E67" s="116">
        <v>0</v>
      </c>
      <c r="F67" s="116">
        <f t="shared" si="0"/>
        <v>0</v>
      </c>
      <c r="H67" s="220"/>
      <c r="I67" s="221"/>
    </row>
    <row r="68" spans="1:9" x14ac:dyDescent="0.25">
      <c r="A68" s="90">
        <v>426</v>
      </c>
      <c r="B68" s="91" t="s">
        <v>134</v>
      </c>
      <c r="C68" s="115">
        <v>0</v>
      </c>
      <c r="D68" s="115">
        <f t="shared" ref="D68:E68" si="15">D69+D70</f>
        <v>0</v>
      </c>
      <c r="E68" s="115">
        <f t="shared" si="15"/>
        <v>0</v>
      </c>
      <c r="F68" s="115">
        <f t="shared" ref="F68:F133" si="16">C68-D68+E68</f>
        <v>0</v>
      </c>
      <c r="H68" s="220"/>
      <c r="I68" s="221"/>
    </row>
    <row r="69" spans="1:9" x14ac:dyDescent="0.25">
      <c r="A69" s="104">
        <v>4262</v>
      </c>
      <c r="B69" s="105" t="s">
        <v>135</v>
      </c>
      <c r="C69" s="109">
        <v>0</v>
      </c>
      <c r="D69" s="109">
        <v>0</v>
      </c>
      <c r="E69" s="109">
        <v>0</v>
      </c>
      <c r="F69" s="109">
        <f t="shared" si="16"/>
        <v>0</v>
      </c>
      <c r="H69" s="220"/>
      <c r="I69" s="221"/>
    </row>
    <row r="70" spans="1:9" x14ac:dyDescent="0.25">
      <c r="A70" s="104">
        <v>4264</v>
      </c>
      <c r="B70" s="105" t="s">
        <v>135</v>
      </c>
      <c r="C70" s="120">
        <v>0</v>
      </c>
      <c r="D70" s="120">
        <v>0</v>
      </c>
      <c r="E70" s="120">
        <v>0</v>
      </c>
      <c r="F70" s="120">
        <f t="shared" si="16"/>
        <v>0</v>
      </c>
      <c r="H70" s="220"/>
      <c r="I70" s="221"/>
    </row>
    <row r="71" spans="1:9" ht="28.5" x14ac:dyDescent="0.25">
      <c r="A71" s="87">
        <v>45</v>
      </c>
      <c r="B71" s="96" t="s">
        <v>62</v>
      </c>
      <c r="C71" s="123">
        <v>0</v>
      </c>
      <c r="D71" s="123">
        <f>D72+D74</f>
        <v>0</v>
      </c>
      <c r="E71" s="123">
        <f>E72+E74</f>
        <v>0</v>
      </c>
      <c r="F71" s="123">
        <f t="shared" si="16"/>
        <v>0</v>
      </c>
      <c r="H71" s="220"/>
      <c r="I71" s="221"/>
    </row>
    <row r="72" spans="1:9" ht="26.25" customHeight="1" x14ac:dyDescent="0.25">
      <c r="A72" s="90">
        <v>451</v>
      </c>
      <c r="B72" s="91" t="s">
        <v>137</v>
      </c>
      <c r="C72" s="115">
        <v>0</v>
      </c>
      <c r="D72" s="115">
        <f>D73</f>
        <v>0</v>
      </c>
      <c r="E72" s="115">
        <f>E73</f>
        <v>0</v>
      </c>
      <c r="F72" s="115">
        <f t="shared" si="16"/>
        <v>0</v>
      </c>
      <c r="H72" s="220"/>
      <c r="I72" s="221"/>
    </row>
    <row r="73" spans="1:9" ht="32.25" customHeight="1" x14ac:dyDescent="0.25">
      <c r="A73" s="104">
        <v>4511</v>
      </c>
      <c r="B73" s="105" t="s">
        <v>137</v>
      </c>
      <c r="C73" s="120">
        <v>0</v>
      </c>
      <c r="D73" s="120">
        <v>0</v>
      </c>
      <c r="E73" s="120">
        <v>0</v>
      </c>
      <c r="F73" s="120">
        <f t="shared" si="16"/>
        <v>0</v>
      </c>
      <c r="H73" s="220"/>
      <c r="I73" s="221"/>
    </row>
    <row r="74" spans="1:9" ht="28.5" customHeight="1" x14ac:dyDescent="0.25">
      <c r="A74" s="90">
        <v>452</v>
      </c>
      <c r="B74" s="91" t="s">
        <v>137</v>
      </c>
      <c r="C74" s="124">
        <v>0</v>
      </c>
      <c r="D74" s="124">
        <f t="shared" ref="D74:E74" si="17">D75</f>
        <v>0</v>
      </c>
      <c r="E74" s="124">
        <f t="shared" si="17"/>
        <v>0</v>
      </c>
      <c r="F74" s="124">
        <f t="shared" si="16"/>
        <v>0</v>
      </c>
      <c r="H74" s="220"/>
      <c r="I74" s="221"/>
    </row>
    <row r="75" spans="1:9" ht="21" customHeight="1" x14ac:dyDescent="0.25">
      <c r="A75" s="104">
        <v>4521</v>
      </c>
      <c r="B75" s="105" t="s">
        <v>138</v>
      </c>
      <c r="C75" s="109">
        <v>0</v>
      </c>
      <c r="D75" s="109">
        <v>0</v>
      </c>
      <c r="E75" s="109">
        <v>0</v>
      </c>
      <c r="F75" s="109">
        <f t="shared" si="16"/>
        <v>0</v>
      </c>
      <c r="H75" s="220"/>
      <c r="I75" s="221"/>
    </row>
    <row r="76" spans="1:9" x14ac:dyDescent="0.25">
      <c r="A76" s="84">
        <v>52</v>
      </c>
      <c r="B76" s="85" t="s">
        <v>38</v>
      </c>
      <c r="C76" s="125">
        <v>209868</v>
      </c>
      <c r="D76" s="125">
        <f t="shared" ref="D76:E76" si="18">D77</f>
        <v>0</v>
      </c>
      <c r="E76" s="125">
        <f t="shared" si="18"/>
        <v>456235</v>
      </c>
      <c r="F76" s="125">
        <f>C76-D76+E76</f>
        <v>666103</v>
      </c>
      <c r="H76" s="220"/>
      <c r="I76" s="221"/>
    </row>
    <row r="77" spans="1:9" ht="28.5" x14ac:dyDescent="0.25">
      <c r="A77" s="87">
        <v>42</v>
      </c>
      <c r="B77" s="96" t="s">
        <v>60</v>
      </c>
      <c r="C77" s="97">
        <v>209868</v>
      </c>
      <c r="D77" s="97">
        <f>D78+D80+D84</f>
        <v>0</v>
      </c>
      <c r="E77" s="97">
        <f>E78+E80+E84</f>
        <v>456235</v>
      </c>
      <c r="F77" s="97">
        <f t="shared" si="16"/>
        <v>666103</v>
      </c>
      <c r="H77" s="225"/>
    </row>
    <row r="78" spans="1:9" x14ac:dyDescent="0.25">
      <c r="A78" s="98">
        <v>421</v>
      </c>
      <c r="B78" s="99" t="s">
        <v>125</v>
      </c>
      <c r="C78" s="110">
        <v>664</v>
      </c>
      <c r="D78" s="110">
        <f>D79</f>
        <v>0</v>
      </c>
      <c r="E78" s="110">
        <f t="shared" ref="E78" si="19">E79</f>
        <v>0</v>
      </c>
      <c r="F78" s="110">
        <f t="shared" si="16"/>
        <v>664</v>
      </c>
      <c r="H78" s="225"/>
    </row>
    <row r="79" spans="1:9" x14ac:dyDescent="0.25">
      <c r="A79" s="126">
        <v>4212</v>
      </c>
      <c r="B79" s="127" t="s">
        <v>145</v>
      </c>
      <c r="C79" s="128">
        <v>664</v>
      </c>
      <c r="D79" s="128">
        <v>0</v>
      </c>
      <c r="E79" s="128">
        <v>0</v>
      </c>
      <c r="F79" s="128">
        <f t="shared" si="16"/>
        <v>664</v>
      </c>
      <c r="H79" s="220"/>
      <c r="I79" s="221"/>
    </row>
    <row r="80" spans="1:9" x14ac:dyDescent="0.25">
      <c r="A80" s="90">
        <v>422</v>
      </c>
      <c r="B80" s="91" t="s">
        <v>127</v>
      </c>
      <c r="C80" s="110">
        <v>208540</v>
      </c>
      <c r="D80" s="110">
        <f>SUM(D81:D83)</f>
        <v>0</v>
      </c>
      <c r="E80" s="110">
        <f>SUM(E81:E83)</f>
        <v>456235</v>
      </c>
      <c r="F80" s="110">
        <f>C80-D80+E80</f>
        <v>664775</v>
      </c>
      <c r="H80" s="220"/>
      <c r="I80" s="221"/>
    </row>
    <row r="81" spans="1:9" x14ac:dyDescent="0.25">
      <c r="A81" s="104">
        <v>4221</v>
      </c>
      <c r="B81" s="105" t="s">
        <v>128</v>
      </c>
      <c r="C81" s="109">
        <v>0</v>
      </c>
      <c r="D81" s="109">
        <v>0</v>
      </c>
      <c r="E81" s="109">
        <v>0</v>
      </c>
      <c r="F81" s="109">
        <f t="shared" si="16"/>
        <v>0</v>
      </c>
      <c r="H81" s="220"/>
      <c r="I81" s="221"/>
    </row>
    <row r="82" spans="1:9" x14ac:dyDescent="0.25">
      <c r="A82" s="104">
        <v>4223</v>
      </c>
      <c r="B82" s="105" t="s">
        <v>130</v>
      </c>
      <c r="C82" s="109">
        <v>208540</v>
      </c>
      <c r="D82" s="109">
        <v>0</v>
      </c>
      <c r="E82" s="109">
        <v>0</v>
      </c>
      <c r="F82" s="109">
        <f t="shared" si="16"/>
        <v>208540</v>
      </c>
      <c r="H82" s="220"/>
      <c r="I82" s="221"/>
    </row>
    <row r="83" spans="1:9" x14ac:dyDescent="0.25">
      <c r="A83" s="126">
        <v>4224</v>
      </c>
      <c r="B83" s="127" t="s">
        <v>131</v>
      </c>
      <c r="C83" s="109">
        <v>0</v>
      </c>
      <c r="D83" s="109">
        <v>0</v>
      </c>
      <c r="E83" s="109">
        <v>456235</v>
      </c>
      <c r="F83" s="109">
        <f t="shared" si="16"/>
        <v>456235</v>
      </c>
      <c r="H83" s="220"/>
      <c r="I83" s="221"/>
    </row>
    <row r="84" spans="1:9" x14ac:dyDescent="0.25">
      <c r="A84" s="90">
        <v>426</v>
      </c>
      <c r="B84" s="91" t="s">
        <v>134</v>
      </c>
      <c r="C84" s="110">
        <v>664</v>
      </c>
      <c r="D84" s="110">
        <f>D85</f>
        <v>0</v>
      </c>
      <c r="E84" s="110">
        <f>E85</f>
        <v>0</v>
      </c>
      <c r="F84" s="110">
        <f t="shared" si="16"/>
        <v>664</v>
      </c>
      <c r="H84" s="220"/>
    </row>
    <row r="85" spans="1:9" x14ac:dyDescent="0.25">
      <c r="A85" s="104">
        <v>4262</v>
      </c>
      <c r="B85" s="105" t="s">
        <v>135</v>
      </c>
      <c r="C85" s="109">
        <v>664</v>
      </c>
      <c r="D85" s="109">
        <v>0</v>
      </c>
      <c r="E85" s="109">
        <v>0</v>
      </c>
      <c r="F85" s="109">
        <f t="shared" si="16"/>
        <v>664</v>
      </c>
      <c r="H85" s="220"/>
      <c r="I85" s="221"/>
    </row>
    <row r="86" spans="1:9" x14ac:dyDescent="0.25">
      <c r="A86" s="84">
        <v>581</v>
      </c>
      <c r="B86" s="85" t="s">
        <v>57</v>
      </c>
      <c r="C86" s="125">
        <v>17165116</v>
      </c>
      <c r="D86" s="125">
        <f>D87+D93</f>
        <v>194306</v>
      </c>
      <c r="E86" s="125">
        <f>E87+E93</f>
        <v>194306</v>
      </c>
      <c r="F86" s="125">
        <f t="shared" si="16"/>
        <v>17165116</v>
      </c>
      <c r="H86" s="220"/>
      <c r="I86" s="221"/>
    </row>
    <row r="87" spans="1:9" ht="28.5" x14ac:dyDescent="0.25">
      <c r="A87" s="87">
        <v>42</v>
      </c>
      <c r="B87" s="96" t="s">
        <v>60</v>
      </c>
      <c r="C87" s="97">
        <v>15355839</v>
      </c>
      <c r="D87" s="97">
        <f t="shared" ref="D87:E87" si="20">D88</f>
        <v>194306</v>
      </c>
      <c r="E87" s="97">
        <f t="shared" si="20"/>
        <v>194306</v>
      </c>
      <c r="F87" s="97">
        <f>C87-D87+E87</f>
        <v>15355839</v>
      </c>
      <c r="H87" s="220"/>
      <c r="I87" s="221"/>
    </row>
    <row r="88" spans="1:9" x14ac:dyDescent="0.25">
      <c r="A88" s="90">
        <v>422</v>
      </c>
      <c r="B88" s="91" t="s">
        <v>127</v>
      </c>
      <c r="C88" s="110">
        <v>15355839</v>
      </c>
      <c r="D88" s="110">
        <f>D89+D90+D91+D92</f>
        <v>194306</v>
      </c>
      <c r="E88" s="110">
        <f>E89+E90+E91+E92</f>
        <v>194306</v>
      </c>
      <c r="F88" s="110">
        <f>C88-D88+E88</f>
        <v>15355839</v>
      </c>
      <c r="H88" s="220"/>
      <c r="I88" s="221"/>
    </row>
    <row r="89" spans="1:9" x14ac:dyDescent="0.25">
      <c r="A89" s="126">
        <v>4221</v>
      </c>
      <c r="B89" s="105" t="s">
        <v>128</v>
      </c>
      <c r="C89" s="128">
        <v>67359</v>
      </c>
      <c r="D89" s="128">
        <v>0</v>
      </c>
      <c r="E89" s="128">
        <v>0</v>
      </c>
      <c r="F89" s="128">
        <f>C89-D89+E89</f>
        <v>67359</v>
      </c>
      <c r="H89" s="220"/>
    </row>
    <row r="90" spans="1:9" x14ac:dyDescent="0.25">
      <c r="A90" s="126">
        <v>4222</v>
      </c>
      <c r="B90" s="105" t="s">
        <v>129</v>
      </c>
      <c r="C90" s="128">
        <v>19112</v>
      </c>
      <c r="D90" s="128">
        <v>19112</v>
      </c>
      <c r="E90" s="128">
        <v>0</v>
      </c>
      <c r="F90" s="128">
        <f t="shared" si="16"/>
        <v>0</v>
      </c>
      <c r="H90" s="220"/>
    </row>
    <row r="91" spans="1:9" x14ac:dyDescent="0.25">
      <c r="A91" s="126">
        <v>4223</v>
      </c>
      <c r="B91" s="105" t="s">
        <v>130</v>
      </c>
      <c r="C91" s="128">
        <v>175194</v>
      </c>
      <c r="D91" s="128">
        <v>175194</v>
      </c>
      <c r="E91" s="128">
        <v>0</v>
      </c>
      <c r="F91" s="128">
        <f t="shared" si="16"/>
        <v>0</v>
      </c>
      <c r="H91" s="220"/>
    </row>
    <row r="92" spans="1:9" x14ac:dyDescent="0.25">
      <c r="A92" s="126">
        <v>4224</v>
      </c>
      <c r="B92" s="127" t="s">
        <v>131</v>
      </c>
      <c r="C92" s="128">
        <v>15094174</v>
      </c>
      <c r="D92" s="128">
        <v>0</v>
      </c>
      <c r="E92" s="128">
        <v>194306</v>
      </c>
      <c r="F92" s="128">
        <f t="shared" si="16"/>
        <v>15288480</v>
      </c>
      <c r="H92" s="220"/>
    </row>
    <row r="93" spans="1:9" ht="28.5" x14ac:dyDescent="0.25">
      <c r="A93" s="87">
        <v>45</v>
      </c>
      <c r="B93" s="96" t="s">
        <v>62</v>
      </c>
      <c r="C93" s="123">
        <v>1809277</v>
      </c>
      <c r="D93" s="123">
        <f t="shared" ref="D93:E93" si="21">D94</f>
        <v>0</v>
      </c>
      <c r="E93" s="123">
        <f t="shared" si="21"/>
        <v>0</v>
      </c>
      <c r="F93" s="123">
        <f t="shared" si="16"/>
        <v>1809277</v>
      </c>
      <c r="H93" s="220"/>
    </row>
    <row r="94" spans="1:9" ht="30" customHeight="1" x14ac:dyDescent="0.25">
      <c r="A94" s="90">
        <v>451</v>
      </c>
      <c r="B94" s="91" t="s">
        <v>137</v>
      </c>
      <c r="C94" s="115">
        <v>1809277</v>
      </c>
      <c r="D94" s="115">
        <f>D95</f>
        <v>0</v>
      </c>
      <c r="E94" s="115">
        <f>E95</f>
        <v>0</v>
      </c>
      <c r="F94" s="115">
        <f t="shared" si="16"/>
        <v>1809277</v>
      </c>
      <c r="H94" s="220"/>
    </row>
    <row r="95" spans="1:9" ht="26.25" customHeight="1" x14ac:dyDescent="0.25">
      <c r="A95" s="104">
        <v>4511</v>
      </c>
      <c r="B95" s="105" t="s">
        <v>137</v>
      </c>
      <c r="C95" s="120">
        <v>1809277</v>
      </c>
      <c r="D95" s="120">
        <v>0</v>
      </c>
      <c r="E95" s="120">
        <v>0</v>
      </c>
      <c r="F95" s="120">
        <f t="shared" si="16"/>
        <v>1809277</v>
      </c>
      <c r="H95" s="220"/>
    </row>
    <row r="96" spans="1:9" x14ac:dyDescent="0.25">
      <c r="A96" s="84">
        <v>61</v>
      </c>
      <c r="B96" s="85" t="s">
        <v>54</v>
      </c>
      <c r="C96" s="86">
        <v>228701</v>
      </c>
      <c r="D96" s="86">
        <f t="shared" ref="D96:E96" si="22">D97+D113</f>
        <v>0</v>
      </c>
      <c r="E96" s="86">
        <f t="shared" si="22"/>
        <v>0</v>
      </c>
      <c r="F96" s="86">
        <f t="shared" si="16"/>
        <v>228701</v>
      </c>
      <c r="H96" s="220"/>
    </row>
    <row r="97" spans="1:8" ht="28.5" x14ac:dyDescent="0.25">
      <c r="A97" s="87">
        <v>42</v>
      </c>
      <c r="B97" s="96" t="s">
        <v>60</v>
      </c>
      <c r="C97" s="97">
        <v>221800</v>
      </c>
      <c r="D97" s="97">
        <f>D98+D105+D107+D110</f>
        <v>0</v>
      </c>
      <c r="E97" s="97">
        <f>E98+E105+E107+E110</f>
        <v>0</v>
      </c>
      <c r="F97" s="97">
        <f t="shared" si="16"/>
        <v>221800</v>
      </c>
      <c r="H97" s="220"/>
    </row>
    <row r="98" spans="1:8" x14ac:dyDescent="0.25">
      <c r="A98" s="90">
        <v>422</v>
      </c>
      <c r="B98" s="91" t="s">
        <v>127</v>
      </c>
      <c r="C98" s="110">
        <v>166268</v>
      </c>
      <c r="D98" s="110">
        <f>SUM(D99:D104)</f>
        <v>0</v>
      </c>
      <c r="E98" s="110">
        <f>SUM(E99:E104)</f>
        <v>0</v>
      </c>
      <c r="F98" s="110">
        <f t="shared" si="16"/>
        <v>166268</v>
      </c>
      <c r="H98" s="220"/>
    </row>
    <row r="99" spans="1:8" x14ac:dyDescent="0.25">
      <c r="A99" s="104">
        <v>4221</v>
      </c>
      <c r="B99" s="105" t="s">
        <v>128</v>
      </c>
      <c r="C99" s="109">
        <v>6635</v>
      </c>
      <c r="D99" s="109">
        <v>0</v>
      </c>
      <c r="E99" s="109">
        <v>0</v>
      </c>
      <c r="F99" s="109">
        <f t="shared" si="16"/>
        <v>6635</v>
      </c>
      <c r="H99" s="220"/>
    </row>
    <row r="100" spans="1:8" x14ac:dyDescent="0.25">
      <c r="A100" s="104">
        <v>4222</v>
      </c>
      <c r="B100" s="105" t="s">
        <v>129</v>
      </c>
      <c r="C100" s="109">
        <v>133</v>
      </c>
      <c r="D100" s="109">
        <v>0</v>
      </c>
      <c r="E100" s="109">
        <v>0</v>
      </c>
      <c r="F100" s="109">
        <f t="shared" si="16"/>
        <v>133</v>
      </c>
      <c r="H100" s="220"/>
    </row>
    <row r="101" spans="1:8" x14ac:dyDescent="0.25">
      <c r="A101" s="104">
        <v>4223</v>
      </c>
      <c r="B101" s="105" t="s">
        <v>130</v>
      </c>
      <c r="C101" s="109">
        <v>133</v>
      </c>
      <c r="D101" s="109">
        <v>0</v>
      </c>
      <c r="E101" s="109">
        <v>0</v>
      </c>
      <c r="F101" s="109">
        <f t="shared" si="16"/>
        <v>133</v>
      </c>
      <c r="H101" s="220"/>
    </row>
    <row r="102" spans="1:8" x14ac:dyDescent="0.25">
      <c r="A102" s="104">
        <v>4224</v>
      </c>
      <c r="B102" s="105" t="s">
        <v>131</v>
      </c>
      <c r="C102" s="109">
        <v>159101</v>
      </c>
      <c r="D102" s="109">
        <v>0</v>
      </c>
      <c r="E102" s="109">
        <v>0</v>
      </c>
      <c r="F102" s="109">
        <f t="shared" si="16"/>
        <v>159101</v>
      </c>
      <c r="H102" s="220"/>
    </row>
    <row r="103" spans="1:8" x14ac:dyDescent="0.25">
      <c r="A103" s="104">
        <v>4225</v>
      </c>
      <c r="B103" s="105" t="s">
        <v>132</v>
      </c>
      <c r="C103" s="109">
        <v>133</v>
      </c>
      <c r="D103" s="109">
        <v>0</v>
      </c>
      <c r="E103" s="109">
        <v>0</v>
      </c>
      <c r="F103" s="109">
        <f t="shared" si="16"/>
        <v>133</v>
      </c>
      <c r="H103" s="220"/>
    </row>
    <row r="104" spans="1:8" x14ac:dyDescent="0.25">
      <c r="A104" s="104">
        <v>4227</v>
      </c>
      <c r="B104" s="105" t="s">
        <v>133</v>
      </c>
      <c r="C104" s="109">
        <v>133</v>
      </c>
      <c r="D104" s="109">
        <v>0</v>
      </c>
      <c r="E104" s="109">
        <v>0</v>
      </c>
      <c r="F104" s="109">
        <f t="shared" si="16"/>
        <v>133</v>
      </c>
      <c r="H104" s="220"/>
    </row>
    <row r="105" spans="1:8" x14ac:dyDescent="0.25">
      <c r="A105" s="90">
        <v>423</v>
      </c>
      <c r="B105" s="91" t="s">
        <v>139</v>
      </c>
      <c r="C105" s="115">
        <v>55000</v>
      </c>
      <c r="D105" s="115">
        <f>D106</f>
        <v>0</v>
      </c>
      <c r="E105" s="115">
        <f>E106</f>
        <v>0</v>
      </c>
      <c r="F105" s="115">
        <f t="shared" si="16"/>
        <v>55000</v>
      </c>
      <c r="H105" s="220"/>
    </row>
    <row r="106" spans="1:8" x14ac:dyDescent="0.25">
      <c r="A106" s="104">
        <v>4231</v>
      </c>
      <c r="B106" s="94" t="s">
        <v>140</v>
      </c>
      <c r="C106" s="109">
        <v>55000</v>
      </c>
      <c r="D106" s="109">
        <v>0</v>
      </c>
      <c r="E106" s="109">
        <v>0</v>
      </c>
      <c r="F106" s="109">
        <f t="shared" si="16"/>
        <v>55000</v>
      </c>
      <c r="H106" s="220"/>
    </row>
    <row r="107" spans="1:8" ht="28.5" x14ac:dyDescent="0.25">
      <c r="A107" s="90">
        <v>424</v>
      </c>
      <c r="B107" s="91" t="s">
        <v>141</v>
      </c>
      <c r="C107" s="129">
        <v>266</v>
      </c>
      <c r="D107" s="129">
        <f>SUM(D108:D109)</f>
        <v>0</v>
      </c>
      <c r="E107" s="129">
        <f>SUM(E108:E109)</f>
        <v>0</v>
      </c>
      <c r="F107" s="129">
        <f t="shared" si="16"/>
        <v>266</v>
      </c>
      <c r="H107" s="220"/>
    </row>
    <row r="108" spans="1:8" x14ac:dyDescent="0.25">
      <c r="A108" s="104">
        <v>4241</v>
      </c>
      <c r="B108" s="105" t="s">
        <v>142</v>
      </c>
      <c r="C108" s="130">
        <v>133</v>
      </c>
      <c r="D108" s="130">
        <v>0</v>
      </c>
      <c r="E108" s="130">
        <v>0</v>
      </c>
      <c r="F108" s="130">
        <f t="shared" si="16"/>
        <v>133</v>
      </c>
      <c r="H108" s="220"/>
    </row>
    <row r="109" spans="1:8" ht="28.5" x14ac:dyDescent="0.25">
      <c r="A109" s="104">
        <v>4242</v>
      </c>
      <c r="B109" s="105" t="s">
        <v>143</v>
      </c>
      <c r="C109" s="130">
        <v>133</v>
      </c>
      <c r="D109" s="130">
        <v>0</v>
      </c>
      <c r="E109" s="130">
        <v>0</v>
      </c>
      <c r="F109" s="130">
        <f t="shared" si="16"/>
        <v>133</v>
      </c>
      <c r="H109" s="220"/>
    </row>
    <row r="110" spans="1:8" x14ac:dyDescent="0.25">
      <c r="A110" s="90">
        <v>426</v>
      </c>
      <c r="B110" s="91" t="s">
        <v>134</v>
      </c>
      <c r="C110" s="110">
        <v>266</v>
      </c>
      <c r="D110" s="110">
        <f>D111+D112</f>
        <v>0</v>
      </c>
      <c r="E110" s="110">
        <f>E111+E112</f>
        <v>0</v>
      </c>
      <c r="F110" s="110">
        <f t="shared" si="16"/>
        <v>266</v>
      </c>
      <c r="H110" s="220"/>
    </row>
    <row r="111" spans="1:8" x14ac:dyDescent="0.25">
      <c r="A111" s="104">
        <v>4262</v>
      </c>
      <c r="B111" s="105" t="s">
        <v>135</v>
      </c>
      <c r="C111" s="109">
        <v>133</v>
      </c>
      <c r="D111" s="109">
        <v>0</v>
      </c>
      <c r="E111" s="109">
        <v>0</v>
      </c>
      <c r="F111" s="109">
        <f t="shared" si="16"/>
        <v>133</v>
      </c>
      <c r="H111" s="220"/>
    </row>
    <row r="112" spans="1:8" x14ac:dyDescent="0.25">
      <c r="A112" s="104">
        <v>4264</v>
      </c>
      <c r="B112" s="105" t="s">
        <v>136</v>
      </c>
      <c r="C112" s="109">
        <v>133</v>
      </c>
      <c r="D112" s="109">
        <v>0</v>
      </c>
      <c r="E112" s="109">
        <v>0</v>
      </c>
      <c r="F112" s="109">
        <f t="shared" si="16"/>
        <v>133</v>
      </c>
      <c r="H112" s="220"/>
    </row>
    <row r="113" spans="1:8" ht="28.5" x14ac:dyDescent="0.25">
      <c r="A113" s="87">
        <v>45</v>
      </c>
      <c r="B113" s="96" t="s">
        <v>62</v>
      </c>
      <c r="C113" s="97">
        <v>6901</v>
      </c>
      <c r="D113" s="97">
        <f>D114+D116</f>
        <v>0</v>
      </c>
      <c r="E113" s="97">
        <f>E114+E116</f>
        <v>0</v>
      </c>
      <c r="F113" s="97">
        <f t="shared" si="16"/>
        <v>6901</v>
      </c>
      <c r="H113" s="220"/>
    </row>
    <row r="114" spans="1:8" ht="24.75" customHeight="1" x14ac:dyDescent="0.25">
      <c r="A114" s="90">
        <v>451</v>
      </c>
      <c r="B114" s="91" t="s">
        <v>137</v>
      </c>
      <c r="C114" s="110">
        <v>6768</v>
      </c>
      <c r="D114" s="110">
        <f>D115</f>
        <v>0</v>
      </c>
      <c r="E114" s="110">
        <f>E115</f>
        <v>0</v>
      </c>
      <c r="F114" s="110">
        <f t="shared" si="16"/>
        <v>6768</v>
      </c>
      <c r="H114" s="220"/>
    </row>
    <row r="115" spans="1:8" ht="30" customHeight="1" x14ac:dyDescent="0.25">
      <c r="A115" s="104">
        <v>4511</v>
      </c>
      <c r="B115" s="105" t="s">
        <v>137</v>
      </c>
      <c r="C115" s="109">
        <v>6768</v>
      </c>
      <c r="D115" s="109">
        <v>0</v>
      </c>
      <c r="E115" s="109">
        <v>0</v>
      </c>
      <c r="F115" s="109">
        <f t="shared" si="16"/>
        <v>6768</v>
      </c>
      <c r="H115" s="220"/>
    </row>
    <row r="116" spans="1:8" x14ac:dyDescent="0.25">
      <c r="A116" s="90">
        <v>452</v>
      </c>
      <c r="B116" s="91" t="s">
        <v>138</v>
      </c>
      <c r="C116" s="124">
        <v>133</v>
      </c>
      <c r="D116" s="124">
        <f>D117</f>
        <v>0</v>
      </c>
      <c r="E116" s="124">
        <f>E117</f>
        <v>0</v>
      </c>
      <c r="F116" s="124">
        <f t="shared" si="16"/>
        <v>133</v>
      </c>
      <c r="H116" s="220"/>
    </row>
    <row r="117" spans="1:8" x14ac:dyDescent="0.25">
      <c r="A117" s="104">
        <v>4521</v>
      </c>
      <c r="B117" s="105" t="s">
        <v>138</v>
      </c>
      <c r="C117" s="109">
        <v>133</v>
      </c>
      <c r="D117" s="109">
        <v>0</v>
      </c>
      <c r="E117" s="109">
        <v>0</v>
      </c>
      <c r="F117" s="109">
        <f t="shared" si="16"/>
        <v>133</v>
      </c>
      <c r="H117" s="220"/>
    </row>
    <row r="118" spans="1:8" x14ac:dyDescent="0.25">
      <c r="A118" s="131">
        <v>71</v>
      </c>
      <c r="B118" s="132" t="s">
        <v>61</v>
      </c>
      <c r="C118" s="133">
        <v>1195</v>
      </c>
      <c r="D118" s="133">
        <f t="shared" ref="D118:E119" si="23">D119</f>
        <v>0</v>
      </c>
      <c r="E118" s="133">
        <f t="shared" si="23"/>
        <v>0</v>
      </c>
      <c r="F118" s="133">
        <f t="shared" si="16"/>
        <v>1195</v>
      </c>
      <c r="H118" s="220"/>
    </row>
    <row r="119" spans="1:8" ht="28.5" x14ac:dyDescent="0.25">
      <c r="A119" s="134">
        <v>42</v>
      </c>
      <c r="B119" s="135" t="s">
        <v>60</v>
      </c>
      <c r="C119" s="136">
        <v>1195</v>
      </c>
      <c r="D119" s="136">
        <f t="shared" si="23"/>
        <v>0</v>
      </c>
      <c r="E119" s="136">
        <f t="shared" si="23"/>
        <v>0</v>
      </c>
      <c r="F119" s="136">
        <f t="shared" si="16"/>
        <v>1195</v>
      </c>
      <c r="H119" s="220"/>
    </row>
    <row r="120" spans="1:8" x14ac:dyDescent="0.25">
      <c r="A120" s="98">
        <v>421</v>
      </c>
      <c r="B120" s="99" t="s">
        <v>125</v>
      </c>
      <c r="C120" s="124">
        <v>1195</v>
      </c>
      <c r="D120" s="124">
        <f>D121</f>
        <v>0</v>
      </c>
      <c r="E120" s="124">
        <f>E121</f>
        <v>0</v>
      </c>
      <c r="F120" s="124">
        <f t="shared" si="16"/>
        <v>1195</v>
      </c>
      <c r="H120" s="220"/>
    </row>
    <row r="121" spans="1:8" x14ac:dyDescent="0.25">
      <c r="A121" s="126">
        <v>4214</v>
      </c>
      <c r="B121" s="127" t="s">
        <v>126</v>
      </c>
      <c r="C121" s="109">
        <v>1195</v>
      </c>
      <c r="D121" s="109">
        <v>0</v>
      </c>
      <c r="E121" s="109">
        <v>0</v>
      </c>
      <c r="F121" s="109">
        <f t="shared" si="16"/>
        <v>1195</v>
      </c>
      <c r="H121" s="220"/>
    </row>
    <row r="122" spans="1:8" ht="28.5" x14ac:dyDescent="0.25">
      <c r="A122" s="80" t="s">
        <v>146</v>
      </c>
      <c r="B122" s="81" t="s">
        <v>147</v>
      </c>
      <c r="C122" s="82">
        <v>654613</v>
      </c>
      <c r="D122" s="82">
        <f t="shared" ref="D122:E122" si="24">D123+D130+D156</f>
        <v>488467</v>
      </c>
      <c r="E122" s="82">
        <f t="shared" si="24"/>
        <v>98747</v>
      </c>
      <c r="F122" s="82">
        <f t="shared" si="16"/>
        <v>264893</v>
      </c>
      <c r="G122" s="210"/>
      <c r="H122" s="220"/>
    </row>
    <row r="123" spans="1:8" x14ac:dyDescent="0.25">
      <c r="A123" s="84">
        <v>11</v>
      </c>
      <c r="B123" s="85" t="s">
        <v>16</v>
      </c>
      <c r="C123" s="86">
        <v>0</v>
      </c>
      <c r="D123" s="86">
        <f t="shared" ref="D123:E123" si="25">D124+D127</f>
        <v>0</v>
      </c>
      <c r="E123" s="86">
        <f t="shared" si="25"/>
        <v>0</v>
      </c>
      <c r="F123" s="86">
        <f t="shared" si="16"/>
        <v>0</v>
      </c>
      <c r="H123" s="220"/>
    </row>
    <row r="124" spans="1:8" x14ac:dyDescent="0.25">
      <c r="A124" s="87">
        <v>32</v>
      </c>
      <c r="B124" s="96" t="s">
        <v>27</v>
      </c>
      <c r="C124" s="97">
        <v>0</v>
      </c>
      <c r="D124" s="97">
        <f t="shared" ref="D124:E125" si="26">D125</f>
        <v>0</v>
      </c>
      <c r="E124" s="97">
        <f t="shared" si="26"/>
        <v>0</v>
      </c>
      <c r="F124" s="97">
        <f t="shared" si="16"/>
        <v>0</v>
      </c>
      <c r="H124" s="220"/>
    </row>
    <row r="125" spans="1:8" x14ac:dyDescent="0.25">
      <c r="A125" s="90">
        <v>323</v>
      </c>
      <c r="B125" s="91" t="s">
        <v>148</v>
      </c>
      <c r="C125" s="110">
        <v>0</v>
      </c>
      <c r="D125" s="110">
        <f t="shared" si="26"/>
        <v>0</v>
      </c>
      <c r="E125" s="110">
        <f t="shared" si="26"/>
        <v>0</v>
      </c>
      <c r="F125" s="110">
        <f t="shared" si="16"/>
        <v>0</v>
      </c>
      <c r="H125" s="220"/>
    </row>
    <row r="126" spans="1:8" x14ac:dyDescent="0.25">
      <c r="A126" s="104">
        <v>3237</v>
      </c>
      <c r="B126" s="94" t="s">
        <v>149</v>
      </c>
      <c r="C126" s="111">
        <v>0</v>
      </c>
      <c r="D126" s="111">
        <v>0</v>
      </c>
      <c r="E126" s="111">
        <v>0</v>
      </c>
      <c r="F126" s="111">
        <f t="shared" si="16"/>
        <v>0</v>
      </c>
      <c r="H126" s="220"/>
    </row>
    <row r="127" spans="1:8" ht="28.5" x14ac:dyDescent="0.25">
      <c r="A127" s="87">
        <v>42</v>
      </c>
      <c r="B127" s="96" t="s">
        <v>60</v>
      </c>
      <c r="C127" s="97">
        <v>0</v>
      </c>
      <c r="D127" s="97">
        <v>0</v>
      </c>
      <c r="E127" s="97">
        <v>0</v>
      </c>
      <c r="F127" s="97">
        <f t="shared" si="16"/>
        <v>0</v>
      </c>
      <c r="H127" s="220"/>
    </row>
    <row r="128" spans="1:8" x14ac:dyDescent="0.25">
      <c r="A128" s="90">
        <v>422</v>
      </c>
      <c r="B128" s="91" t="s">
        <v>127</v>
      </c>
      <c r="C128" s="110">
        <v>0</v>
      </c>
      <c r="D128" s="110">
        <v>0</v>
      </c>
      <c r="E128" s="110">
        <v>0</v>
      </c>
      <c r="F128" s="110">
        <f t="shared" si="16"/>
        <v>0</v>
      </c>
      <c r="H128" s="220"/>
    </row>
    <row r="129" spans="1:8" x14ac:dyDescent="0.25">
      <c r="A129" s="104">
        <v>4224</v>
      </c>
      <c r="B129" s="105" t="s">
        <v>131</v>
      </c>
      <c r="C129" s="109">
        <v>0</v>
      </c>
      <c r="D129" s="109">
        <v>0</v>
      </c>
      <c r="E129" s="109">
        <v>0</v>
      </c>
      <c r="F129" s="109">
        <f t="shared" si="16"/>
        <v>0</v>
      </c>
      <c r="H129" s="220"/>
    </row>
    <row r="130" spans="1:8" x14ac:dyDescent="0.25">
      <c r="A130" s="84">
        <v>12</v>
      </c>
      <c r="B130" s="85" t="s">
        <v>51</v>
      </c>
      <c r="C130" s="86">
        <v>98193</v>
      </c>
      <c r="D130" s="86">
        <f t="shared" ref="D130:E130" si="27">D131+D136+D149+D153</f>
        <v>73271</v>
      </c>
      <c r="E130" s="86">
        <f t="shared" si="27"/>
        <v>14813</v>
      </c>
      <c r="F130" s="86">
        <f t="shared" si="16"/>
        <v>39735</v>
      </c>
      <c r="H130" s="220"/>
    </row>
    <row r="131" spans="1:8" x14ac:dyDescent="0.25">
      <c r="A131" s="87">
        <v>31</v>
      </c>
      <c r="B131" s="96" t="s">
        <v>19</v>
      </c>
      <c r="C131" s="97">
        <v>0</v>
      </c>
      <c r="D131" s="97">
        <f t="shared" ref="D131:E131" si="28">D132+D134</f>
        <v>0</v>
      </c>
      <c r="E131" s="97">
        <f t="shared" si="28"/>
        <v>0</v>
      </c>
      <c r="F131" s="97">
        <f t="shared" si="16"/>
        <v>0</v>
      </c>
      <c r="H131" s="220"/>
    </row>
    <row r="132" spans="1:8" x14ac:dyDescent="0.25">
      <c r="A132" s="90">
        <v>311</v>
      </c>
      <c r="B132" s="91" t="s">
        <v>150</v>
      </c>
      <c r="C132" s="110">
        <v>0</v>
      </c>
      <c r="D132" s="110">
        <f t="shared" ref="D132:E132" si="29">D133</f>
        <v>0</v>
      </c>
      <c r="E132" s="110">
        <f t="shared" si="29"/>
        <v>0</v>
      </c>
      <c r="F132" s="110">
        <f t="shared" si="16"/>
        <v>0</v>
      </c>
      <c r="H132" s="220"/>
    </row>
    <row r="133" spans="1:8" x14ac:dyDescent="0.25">
      <c r="A133" s="104">
        <v>3111</v>
      </c>
      <c r="B133" s="94" t="s">
        <v>151</v>
      </c>
      <c r="C133" s="111">
        <v>0</v>
      </c>
      <c r="D133" s="111">
        <v>0</v>
      </c>
      <c r="E133" s="111">
        <v>0</v>
      </c>
      <c r="F133" s="111">
        <f t="shared" si="16"/>
        <v>0</v>
      </c>
      <c r="H133" s="220"/>
    </row>
    <row r="134" spans="1:8" x14ac:dyDescent="0.25">
      <c r="A134" s="90">
        <v>313</v>
      </c>
      <c r="B134" s="91" t="s">
        <v>152</v>
      </c>
      <c r="C134" s="110">
        <v>0</v>
      </c>
      <c r="D134" s="110">
        <f t="shared" ref="D134:E134" si="30">D135</f>
        <v>0</v>
      </c>
      <c r="E134" s="110">
        <f t="shared" si="30"/>
        <v>0</v>
      </c>
      <c r="F134" s="110">
        <f t="shared" ref="F134:F201" si="31">C134-D134+E134</f>
        <v>0</v>
      </c>
      <c r="H134" s="220"/>
    </row>
    <row r="135" spans="1:8" ht="27" customHeight="1" x14ac:dyDescent="0.25">
      <c r="A135" s="104">
        <v>3132</v>
      </c>
      <c r="B135" s="94" t="s">
        <v>153</v>
      </c>
      <c r="C135" s="111">
        <v>0</v>
      </c>
      <c r="D135" s="111">
        <v>0</v>
      </c>
      <c r="E135" s="111">
        <v>0</v>
      </c>
      <c r="F135" s="111">
        <f t="shared" si="31"/>
        <v>0</v>
      </c>
      <c r="H135" s="220"/>
    </row>
    <row r="136" spans="1:8" x14ac:dyDescent="0.25">
      <c r="A136" s="87">
        <v>32</v>
      </c>
      <c r="B136" s="96" t="s">
        <v>27</v>
      </c>
      <c r="C136" s="97">
        <v>82947</v>
      </c>
      <c r="D136" s="97">
        <f>D137+D140+D142+D147</f>
        <v>73271</v>
      </c>
      <c r="E136" s="97">
        <f>E137+E140+E142+E147</f>
        <v>0</v>
      </c>
      <c r="F136" s="97">
        <f t="shared" si="31"/>
        <v>9676</v>
      </c>
      <c r="H136" s="220"/>
    </row>
    <row r="137" spans="1:8" x14ac:dyDescent="0.25">
      <c r="A137" s="90">
        <v>321</v>
      </c>
      <c r="B137" s="91" t="s">
        <v>154</v>
      </c>
      <c r="C137" s="110">
        <v>2778</v>
      </c>
      <c r="D137" s="110">
        <f>D138+D139</f>
        <v>2778</v>
      </c>
      <c r="E137" s="110">
        <f>E138+E139</f>
        <v>0</v>
      </c>
      <c r="F137" s="110">
        <f t="shared" si="31"/>
        <v>0</v>
      </c>
      <c r="H137" s="220"/>
    </row>
    <row r="138" spans="1:8" ht="28.5" x14ac:dyDescent="0.25">
      <c r="A138" s="104">
        <v>3212</v>
      </c>
      <c r="B138" s="94" t="s">
        <v>155</v>
      </c>
      <c r="C138" s="111">
        <v>0</v>
      </c>
      <c r="D138" s="111">
        <v>0</v>
      </c>
      <c r="E138" s="111">
        <v>0</v>
      </c>
      <c r="F138" s="111">
        <f t="shared" si="31"/>
        <v>0</v>
      </c>
      <c r="H138" s="220"/>
    </row>
    <row r="139" spans="1:8" x14ac:dyDescent="0.25">
      <c r="A139" s="104">
        <v>3213</v>
      </c>
      <c r="B139" s="94" t="s">
        <v>156</v>
      </c>
      <c r="C139" s="111">
        <v>2778</v>
      </c>
      <c r="D139" s="111">
        <v>2778</v>
      </c>
      <c r="E139" s="111">
        <v>0</v>
      </c>
      <c r="F139" s="111">
        <f t="shared" si="31"/>
        <v>0</v>
      </c>
      <c r="H139" s="220"/>
    </row>
    <row r="140" spans="1:8" x14ac:dyDescent="0.25">
      <c r="A140" s="90">
        <v>322</v>
      </c>
      <c r="B140" s="91" t="s">
        <v>157</v>
      </c>
      <c r="C140" s="110">
        <v>373</v>
      </c>
      <c r="D140" s="110">
        <f>SUM(D141:D141)</f>
        <v>0</v>
      </c>
      <c r="E140" s="110">
        <f>SUM(E141:E141)</f>
        <v>0</v>
      </c>
      <c r="F140" s="110">
        <f t="shared" si="31"/>
        <v>373</v>
      </c>
      <c r="H140" s="220"/>
    </row>
    <row r="141" spans="1:8" x14ac:dyDescent="0.25">
      <c r="A141" s="104">
        <v>3221</v>
      </c>
      <c r="B141" s="94" t="s">
        <v>158</v>
      </c>
      <c r="C141" s="111">
        <v>373</v>
      </c>
      <c r="D141" s="111">
        <v>0</v>
      </c>
      <c r="E141" s="111">
        <v>0</v>
      </c>
      <c r="F141" s="111">
        <f t="shared" si="31"/>
        <v>373</v>
      </c>
      <c r="H141" s="220"/>
    </row>
    <row r="142" spans="1:8" x14ac:dyDescent="0.25">
      <c r="A142" s="90">
        <v>323</v>
      </c>
      <c r="B142" s="91" t="s">
        <v>148</v>
      </c>
      <c r="C142" s="110">
        <v>79756</v>
      </c>
      <c r="D142" s="110">
        <f t="shared" ref="D142:E142" si="32">SUM(D143:D146)</f>
        <v>70453</v>
      </c>
      <c r="E142" s="110">
        <f t="shared" si="32"/>
        <v>0</v>
      </c>
      <c r="F142" s="110">
        <f t="shared" si="31"/>
        <v>9303</v>
      </c>
      <c r="H142" s="220"/>
    </row>
    <row r="143" spans="1:8" x14ac:dyDescent="0.25">
      <c r="A143" s="104">
        <v>3233</v>
      </c>
      <c r="B143" s="105" t="s">
        <v>159</v>
      </c>
      <c r="C143" s="109">
        <v>2495</v>
      </c>
      <c r="D143" s="109">
        <v>531</v>
      </c>
      <c r="E143" s="109">
        <v>0</v>
      </c>
      <c r="F143" s="109">
        <f t="shared" si="31"/>
        <v>1964</v>
      </c>
      <c r="H143" s="220"/>
    </row>
    <row r="144" spans="1:8" x14ac:dyDescent="0.25">
      <c r="A144" s="104">
        <v>3234</v>
      </c>
      <c r="B144" s="105" t="s">
        <v>160</v>
      </c>
      <c r="C144" s="109">
        <v>13116</v>
      </c>
      <c r="D144" s="109">
        <v>13116</v>
      </c>
      <c r="E144" s="109">
        <v>0</v>
      </c>
      <c r="F144" s="109">
        <f t="shared" si="31"/>
        <v>0</v>
      </c>
      <c r="H144" s="220"/>
    </row>
    <row r="145" spans="1:8" x14ac:dyDescent="0.25">
      <c r="A145" s="104">
        <v>3237</v>
      </c>
      <c r="B145" s="105" t="s">
        <v>149</v>
      </c>
      <c r="C145" s="109">
        <v>56106</v>
      </c>
      <c r="D145" s="109">
        <v>48966</v>
      </c>
      <c r="E145" s="109">
        <v>0</v>
      </c>
      <c r="F145" s="109">
        <f t="shared" si="31"/>
        <v>7140</v>
      </c>
      <c r="H145" s="220"/>
    </row>
    <row r="146" spans="1:8" x14ac:dyDescent="0.25">
      <c r="A146" s="104">
        <v>3239</v>
      </c>
      <c r="B146" s="94" t="s">
        <v>161</v>
      </c>
      <c r="C146" s="111">
        <v>8039</v>
      </c>
      <c r="D146" s="111">
        <v>7840</v>
      </c>
      <c r="E146" s="111">
        <v>0</v>
      </c>
      <c r="F146" s="111">
        <f t="shared" si="31"/>
        <v>199</v>
      </c>
      <c r="H146" s="220"/>
    </row>
    <row r="147" spans="1:8" x14ac:dyDescent="0.25">
      <c r="A147" s="90">
        <v>329</v>
      </c>
      <c r="B147" s="91" t="s">
        <v>162</v>
      </c>
      <c r="C147" s="110">
        <v>40</v>
      </c>
      <c r="D147" s="110">
        <f t="shared" ref="D147:E147" si="33">D148</f>
        <v>40</v>
      </c>
      <c r="E147" s="110">
        <f t="shared" si="33"/>
        <v>0</v>
      </c>
      <c r="F147" s="110">
        <f t="shared" si="31"/>
        <v>0</v>
      </c>
      <c r="H147" s="220"/>
    </row>
    <row r="148" spans="1:8" x14ac:dyDescent="0.25">
      <c r="A148" s="104">
        <v>3295</v>
      </c>
      <c r="B148" s="94" t="s">
        <v>163</v>
      </c>
      <c r="C148" s="111">
        <v>40</v>
      </c>
      <c r="D148" s="111">
        <v>40</v>
      </c>
      <c r="E148" s="111"/>
      <c r="F148" s="111">
        <f t="shared" si="31"/>
        <v>0</v>
      </c>
      <c r="H148" s="220"/>
    </row>
    <row r="149" spans="1:8" ht="28.5" x14ac:dyDescent="0.25">
      <c r="A149" s="87">
        <v>42</v>
      </c>
      <c r="B149" s="96" t="s">
        <v>60</v>
      </c>
      <c r="C149" s="97">
        <v>15246</v>
      </c>
      <c r="D149" s="97">
        <f t="shared" ref="D149:E149" si="34">D150</f>
        <v>0</v>
      </c>
      <c r="E149" s="97">
        <f t="shared" si="34"/>
        <v>14813</v>
      </c>
      <c r="F149" s="97">
        <f t="shared" si="31"/>
        <v>30059</v>
      </c>
      <c r="H149" s="220"/>
    </row>
    <row r="150" spans="1:8" x14ac:dyDescent="0.25">
      <c r="A150" s="90">
        <v>422</v>
      </c>
      <c r="B150" s="91" t="s">
        <v>127</v>
      </c>
      <c r="C150" s="110">
        <v>15246</v>
      </c>
      <c r="D150" s="110">
        <f t="shared" ref="D150:E150" si="35">SUM(D151:D152)</f>
        <v>0</v>
      </c>
      <c r="E150" s="110">
        <f t="shared" si="35"/>
        <v>14813</v>
      </c>
      <c r="F150" s="110">
        <f t="shared" si="31"/>
        <v>30059</v>
      </c>
      <c r="H150" s="220"/>
    </row>
    <row r="151" spans="1:8" x14ac:dyDescent="0.25">
      <c r="A151" s="104">
        <v>4221</v>
      </c>
      <c r="B151" s="105" t="s">
        <v>128</v>
      </c>
      <c r="C151" s="109">
        <v>1652</v>
      </c>
      <c r="D151" s="109">
        <v>0</v>
      </c>
      <c r="E151" s="109">
        <v>10933</v>
      </c>
      <c r="F151" s="109">
        <f t="shared" si="31"/>
        <v>12585</v>
      </c>
      <c r="H151" s="220"/>
    </row>
    <row r="152" spans="1:8" x14ac:dyDescent="0.25">
      <c r="A152" s="104">
        <v>4224</v>
      </c>
      <c r="B152" s="105" t="s">
        <v>131</v>
      </c>
      <c r="C152" s="109">
        <v>13594</v>
      </c>
      <c r="D152" s="109">
        <v>0</v>
      </c>
      <c r="E152" s="109">
        <v>3880</v>
      </c>
      <c r="F152" s="109">
        <f t="shared" si="31"/>
        <v>17474</v>
      </c>
      <c r="H152" s="220"/>
    </row>
    <row r="153" spans="1:8" ht="28.5" x14ac:dyDescent="0.25">
      <c r="A153" s="87">
        <v>45</v>
      </c>
      <c r="B153" s="96" t="s">
        <v>62</v>
      </c>
      <c r="C153" s="97">
        <v>0</v>
      </c>
      <c r="D153" s="97">
        <f t="shared" ref="D153:E154" si="36">D154</f>
        <v>0</v>
      </c>
      <c r="E153" s="97">
        <f t="shared" si="36"/>
        <v>0</v>
      </c>
      <c r="F153" s="97">
        <f t="shared" si="31"/>
        <v>0</v>
      </c>
      <c r="H153" s="220"/>
    </row>
    <row r="154" spans="1:8" ht="26.25" customHeight="1" x14ac:dyDescent="0.25">
      <c r="A154" s="90">
        <v>451</v>
      </c>
      <c r="B154" s="91" t="s">
        <v>137</v>
      </c>
      <c r="C154" s="110">
        <v>0</v>
      </c>
      <c r="D154" s="110">
        <f t="shared" si="36"/>
        <v>0</v>
      </c>
      <c r="E154" s="110">
        <f t="shared" si="36"/>
        <v>0</v>
      </c>
      <c r="F154" s="110">
        <f t="shared" si="31"/>
        <v>0</v>
      </c>
      <c r="H154" s="220"/>
    </row>
    <row r="155" spans="1:8" ht="29.25" customHeight="1" x14ac:dyDescent="0.25">
      <c r="A155" s="104">
        <v>4511</v>
      </c>
      <c r="B155" s="94" t="s">
        <v>137</v>
      </c>
      <c r="C155" s="111">
        <v>0</v>
      </c>
      <c r="D155" s="111">
        <v>0</v>
      </c>
      <c r="E155" s="111">
        <v>0</v>
      </c>
      <c r="F155" s="111">
        <f t="shared" si="31"/>
        <v>0</v>
      </c>
      <c r="H155" s="220"/>
    </row>
    <row r="156" spans="1:8" x14ac:dyDescent="0.25">
      <c r="A156" s="84">
        <v>563</v>
      </c>
      <c r="B156" s="85" t="s">
        <v>164</v>
      </c>
      <c r="C156" s="86">
        <v>556420</v>
      </c>
      <c r="D156" s="86">
        <f t="shared" ref="D156:E156" si="37">D157+D162+D175+D179</f>
        <v>415196</v>
      </c>
      <c r="E156" s="86">
        <f t="shared" si="37"/>
        <v>83934</v>
      </c>
      <c r="F156" s="86">
        <f t="shared" si="31"/>
        <v>225158</v>
      </c>
      <c r="H156" s="220"/>
    </row>
    <row r="157" spans="1:8" x14ac:dyDescent="0.25">
      <c r="A157" s="87">
        <v>31</v>
      </c>
      <c r="B157" s="96" t="s">
        <v>19</v>
      </c>
      <c r="C157" s="97">
        <v>0</v>
      </c>
      <c r="D157" s="97">
        <f t="shared" ref="D157:E157" si="38">D158+D160</f>
        <v>0</v>
      </c>
      <c r="E157" s="97">
        <f t="shared" si="38"/>
        <v>0</v>
      </c>
      <c r="F157" s="97">
        <f t="shared" si="31"/>
        <v>0</v>
      </c>
      <c r="H157" s="220"/>
    </row>
    <row r="158" spans="1:8" x14ac:dyDescent="0.25">
      <c r="A158" s="90">
        <v>311</v>
      </c>
      <c r="B158" s="91" t="s">
        <v>150</v>
      </c>
      <c r="C158" s="110">
        <v>0</v>
      </c>
      <c r="D158" s="110">
        <f t="shared" ref="D158:E158" si="39">D159</f>
        <v>0</v>
      </c>
      <c r="E158" s="110">
        <f t="shared" si="39"/>
        <v>0</v>
      </c>
      <c r="F158" s="110">
        <f t="shared" si="31"/>
        <v>0</v>
      </c>
      <c r="H158" s="220"/>
    </row>
    <row r="159" spans="1:8" x14ac:dyDescent="0.25">
      <c r="A159" s="104">
        <v>3111</v>
      </c>
      <c r="B159" s="94" t="s">
        <v>151</v>
      </c>
      <c r="C159" s="111">
        <v>0</v>
      </c>
      <c r="D159" s="111">
        <v>0</v>
      </c>
      <c r="E159" s="111">
        <v>0</v>
      </c>
      <c r="F159" s="111">
        <f t="shared" si="31"/>
        <v>0</v>
      </c>
      <c r="H159" s="220"/>
    </row>
    <row r="160" spans="1:8" x14ac:dyDescent="0.25">
      <c r="A160" s="90">
        <v>313</v>
      </c>
      <c r="B160" s="91" t="s">
        <v>152</v>
      </c>
      <c r="C160" s="110">
        <v>0</v>
      </c>
      <c r="D160" s="110">
        <f t="shared" ref="D160:E160" si="40">D161</f>
        <v>0</v>
      </c>
      <c r="E160" s="110">
        <f t="shared" si="40"/>
        <v>0</v>
      </c>
      <c r="F160" s="110">
        <f t="shared" si="31"/>
        <v>0</v>
      </c>
      <c r="H160" s="220"/>
    </row>
    <row r="161" spans="1:8" ht="31.5" customHeight="1" x14ac:dyDescent="0.25">
      <c r="A161" s="104">
        <v>3132</v>
      </c>
      <c r="B161" s="94" t="s">
        <v>153</v>
      </c>
      <c r="C161" s="111">
        <v>0</v>
      </c>
      <c r="D161" s="111">
        <v>0</v>
      </c>
      <c r="E161" s="111">
        <v>0</v>
      </c>
      <c r="F161" s="111">
        <f t="shared" si="31"/>
        <v>0</v>
      </c>
      <c r="H161" s="220"/>
    </row>
    <row r="162" spans="1:8" x14ac:dyDescent="0.25">
      <c r="A162" s="87">
        <v>32</v>
      </c>
      <c r="B162" s="96" t="s">
        <v>27</v>
      </c>
      <c r="C162" s="97">
        <v>470021</v>
      </c>
      <c r="D162" s="97">
        <f>D163+D166+D173+D168</f>
        <v>415196</v>
      </c>
      <c r="E162" s="97">
        <f>E163+E166+E173+E168</f>
        <v>0</v>
      </c>
      <c r="F162" s="97">
        <f t="shared" si="31"/>
        <v>54825</v>
      </c>
      <c r="H162" s="220"/>
    </row>
    <row r="163" spans="1:8" x14ac:dyDescent="0.25">
      <c r="A163" s="90">
        <v>321</v>
      </c>
      <c r="B163" s="91" t="s">
        <v>154</v>
      </c>
      <c r="C163" s="110">
        <v>15738</v>
      </c>
      <c r="D163" s="110">
        <f>D164+D165</f>
        <v>15738</v>
      </c>
      <c r="E163" s="110">
        <f>E164+E165</f>
        <v>0</v>
      </c>
      <c r="F163" s="110">
        <f t="shared" si="31"/>
        <v>0</v>
      </c>
      <c r="H163" s="220"/>
    </row>
    <row r="164" spans="1:8" ht="28.5" x14ac:dyDescent="0.25">
      <c r="A164" s="104">
        <v>3212</v>
      </c>
      <c r="B164" s="94" t="s">
        <v>155</v>
      </c>
      <c r="C164" s="111">
        <v>0</v>
      </c>
      <c r="D164" s="111">
        <v>0</v>
      </c>
      <c r="E164" s="111">
        <v>0</v>
      </c>
      <c r="F164" s="111">
        <f t="shared" si="31"/>
        <v>0</v>
      </c>
      <c r="H164" s="220"/>
    </row>
    <row r="165" spans="1:8" x14ac:dyDescent="0.25">
      <c r="A165" s="104">
        <v>3213</v>
      </c>
      <c r="B165" s="94" t="s">
        <v>156</v>
      </c>
      <c r="C165" s="111">
        <v>15738</v>
      </c>
      <c r="D165" s="111">
        <v>15738</v>
      </c>
      <c r="E165" s="111">
        <v>0</v>
      </c>
      <c r="F165" s="111">
        <f t="shared" si="31"/>
        <v>0</v>
      </c>
      <c r="H165" s="220"/>
    </row>
    <row r="166" spans="1:8" x14ac:dyDescent="0.25">
      <c r="A166" s="90">
        <v>322</v>
      </c>
      <c r="B166" s="91" t="s">
        <v>157</v>
      </c>
      <c r="C166" s="110">
        <v>2115</v>
      </c>
      <c r="D166" s="110">
        <f>SUM(D167:D167)</f>
        <v>0</v>
      </c>
      <c r="E166" s="110">
        <f>SUM(E167:E167)</f>
        <v>0</v>
      </c>
      <c r="F166" s="110">
        <f t="shared" si="31"/>
        <v>2115</v>
      </c>
      <c r="H166" s="220"/>
    </row>
    <row r="167" spans="1:8" x14ac:dyDescent="0.25">
      <c r="A167" s="104">
        <v>3221</v>
      </c>
      <c r="B167" s="94" t="s">
        <v>158</v>
      </c>
      <c r="C167" s="111">
        <v>2115</v>
      </c>
      <c r="D167" s="111">
        <v>0</v>
      </c>
      <c r="E167" s="111">
        <v>0</v>
      </c>
      <c r="F167" s="111">
        <f t="shared" si="31"/>
        <v>2115</v>
      </c>
      <c r="H167" s="220"/>
    </row>
    <row r="168" spans="1:8" x14ac:dyDescent="0.25">
      <c r="A168" s="90">
        <v>323</v>
      </c>
      <c r="B168" s="91" t="s">
        <v>148</v>
      </c>
      <c r="C168" s="110">
        <v>451942</v>
      </c>
      <c r="D168" s="110">
        <f t="shared" ref="D168:E168" si="41">SUM(D169:D172)</f>
        <v>399232</v>
      </c>
      <c r="E168" s="110">
        <f t="shared" si="41"/>
        <v>0</v>
      </c>
      <c r="F168" s="110">
        <f t="shared" si="31"/>
        <v>52710</v>
      </c>
      <c r="H168" s="220"/>
    </row>
    <row r="169" spans="1:8" x14ac:dyDescent="0.25">
      <c r="A169" s="104">
        <v>3233</v>
      </c>
      <c r="B169" s="94" t="s">
        <v>159</v>
      </c>
      <c r="C169" s="111">
        <v>14134</v>
      </c>
      <c r="D169" s="111">
        <v>3008</v>
      </c>
      <c r="E169" s="111">
        <v>0</v>
      </c>
      <c r="F169" s="111">
        <f t="shared" si="31"/>
        <v>11126</v>
      </c>
      <c r="H169" s="220"/>
    </row>
    <row r="170" spans="1:8" x14ac:dyDescent="0.25">
      <c r="A170" s="104">
        <v>3234</v>
      </c>
      <c r="B170" s="94" t="s">
        <v>160</v>
      </c>
      <c r="C170" s="111">
        <v>74324</v>
      </c>
      <c r="D170" s="111">
        <v>74324</v>
      </c>
      <c r="E170" s="111">
        <v>0</v>
      </c>
      <c r="F170" s="111">
        <f t="shared" si="31"/>
        <v>0</v>
      </c>
      <c r="H170" s="220"/>
    </row>
    <row r="171" spans="1:8" x14ac:dyDescent="0.25">
      <c r="A171" s="104">
        <v>3237</v>
      </c>
      <c r="B171" s="94" t="s">
        <v>149</v>
      </c>
      <c r="C171" s="111">
        <v>317936</v>
      </c>
      <c r="D171" s="111">
        <v>277480</v>
      </c>
      <c r="E171" s="111">
        <v>0</v>
      </c>
      <c r="F171" s="111">
        <f t="shared" si="31"/>
        <v>40456</v>
      </c>
      <c r="H171" s="220"/>
    </row>
    <row r="172" spans="1:8" x14ac:dyDescent="0.25">
      <c r="A172" s="104">
        <v>3239</v>
      </c>
      <c r="B172" s="94" t="s">
        <v>161</v>
      </c>
      <c r="C172" s="111">
        <v>45548</v>
      </c>
      <c r="D172" s="111">
        <v>44420</v>
      </c>
      <c r="E172" s="111">
        <v>0</v>
      </c>
      <c r="F172" s="111">
        <f t="shared" si="31"/>
        <v>1128</v>
      </c>
      <c r="H172" s="220"/>
    </row>
    <row r="173" spans="1:8" x14ac:dyDescent="0.25">
      <c r="A173" s="90">
        <v>329</v>
      </c>
      <c r="B173" s="91" t="s">
        <v>162</v>
      </c>
      <c r="C173" s="110">
        <v>226</v>
      </c>
      <c r="D173" s="110">
        <f t="shared" ref="D173:E173" si="42">D174</f>
        <v>226</v>
      </c>
      <c r="E173" s="110">
        <f t="shared" si="42"/>
        <v>0</v>
      </c>
      <c r="F173" s="110">
        <f t="shared" si="31"/>
        <v>0</v>
      </c>
      <c r="H173" s="220"/>
    </row>
    <row r="174" spans="1:8" x14ac:dyDescent="0.25">
      <c r="A174" s="104">
        <v>3295</v>
      </c>
      <c r="B174" s="94" t="s">
        <v>163</v>
      </c>
      <c r="C174" s="111">
        <v>226</v>
      </c>
      <c r="D174" s="111">
        <v>226</v>
      </c>
      <c r="E174" s="111">
        <v>0</v>
      </c>
      <c r="F174" s="111">
        <f t="shared" si="31"/>
        <v>0</v>
      </c>
      <c r="H174" s="220"/>
    </row>
    <row r="175" spans="1:8" ht="28.5" x14ac:dyDescent="0.25">
      <c r="A175" s="87">
        <v>42</v>
      </c>
      <c r="B175" s="96" t="s">
        <v>60</v>
      </c>
      <c r="C175" s="97">
        <v>86399</v>
      </c>
      <c r="D175" s="97">
        <f t="shared" ref="D175:E175" si="43">D176</f>
        <v>0</v>
      </c>
      <c r="E175" s="97">
        <f t="shared" si="43"/>
        <v>83934</v>
      </c>
      <c r="F175" s="97">
        <f t="shared" si="31"/>
        <v>170333</v>
      </c>
      <c r="H175" s="220"/>
    </row>
    <row r="176" spans="1:8" x14ac:dyDescent="0.25">
      <c r="A176" s="90">
        <v>422</v>
      </c>
      <c r="B176" s="91" t="s">
        <v>127</v>
      </c>
      <c r="C176" s="110">
        <v>86399</v>
      </c>
      <c r="D176" s="110">
        <f t="shared" ref="D176:E176" si="44">SUM(D177:D178)</f>
        <v>0</v>
      </c>
      <c r="E176" s="110">
        <f t="shared" si="44"/>
        <v>83934</v>
      </c>
      <c r="F176" s="110">
        <f t="shared" si="31"/>
        <v>170333</v>
      </c>
      <c r="H176" s="220"/>
    </row>
    <row r="177" spans="1:8" x14ac:dyDescent="0.25">
      <c r="A177" s="104">
        <v>4221</v>
      </c>
      <c r="B177" s="94" t="s">
        <v>128</v>
      </c>
      <c r="C177" s="111">
        <v>9364</v>
      </c>
      <c r="D177" s="111">
        <v>0</v>
      </c>
      <c r="E177" s="111">
        <v>61949</v>
      </c>
      <c r="F177" s="111">
        <f t="shared" si="31"/>
        <v>71313</v>
      </c>
      <c r="H177" s="220"/>
    </row>
    <row r="178" spans="1:8" x14ac:dyDescent="0.25">
      <c r="A178" s="104">
        <v>4224</v>
      </c>
      <c r="B178" s="94" t="s">
        <v>131</v>
      </c>
      <c r="C178" s="111">
        <v>77035</v>
      </c>
      <c r="D178" s="111">
        <v>0</v>
      </c>
      <c r="E178" s="111">
        <v>21985</v>
      </c>
      <c r="F178" s="111">
        <f t="shared" si="31"/>
        <v>99020</v>
      </c>
      <c r="H178" s="220"/>
    </row>
    <row r="179" spans="1:8" ht="28.5" x14ac:dyDescent="0.25">
      <c r="A179" s="87">
        <v>45</v>
      </c>
      <c r="B179" s="96" t="s">
        <v>62</v>
      </c>
      <c r="C179" s="97">
        <v>0</v>
      </c>
      <c r="D179" s="97">
        <f t="shared" ref="D179:E180" si="45">D180</f>
        <v>0</v>
      </c>
      <c r="E179" s="97">
        <f t="shared" si="45"/>
        <v>0</v>
      </c>
      <c r="F179" s="97">
        <f t="shared" si="31"/>
        <v>0</v>
      </c>
      <c r="H179" s="220"/>
    </row>
    <row r="180" spans="1:8" ht="26.25" customHeight="1" x14ac:dyDescent="0.25">
      <c r="A180" s="90">
        <v>451</v>
      </c>
      <c r="B180" s="91" t="s">
        <v>137</v>
      </c>
      <c r="C180" s="110">
        <v>0</v>
      </c>
      <c r="D180" s="110">
        <f t="shared" si="45"/>
        <v>0</v>
      </c>
      <c r="E180" s="110">
        <f t="shared" si="45"/>
        <v>0</v>
      </c>
      <c r="F180" s="110">
        <f t="shared" si="31"/>
        <v>0</v>
      </c>
      <c r="H180" s="220"/>
    </row>
    <row r="181" spans="1:8" ht="27.75" customHeight="1" x14ac:dyDescent="0.25">
      <c r="A181" s="104">
        <v>4511</v>
      </c>
      <c r="B181" s="94" t="s">
        <v>137</v>
      </c>
      <c r="C181" s="111">
        <v>0</v>
      </c>
      <c r="D181" s="111">
        <v>0</v>
      </c>
      <c r="E181" s="111">
        <v>0</v>
      </c>
      <c r="F181" s="111">
        <f t="shared" si="31"/>
        <v>0</v>
      </c>
      <c r="H181" s="220"/>
    </row>
    <row r="182" spans="1:8" x14ac:dyDescent="0.25">
      <c r="A182" s="80" t="s">
        <v>165</v>
      </c>
      <c r="B182" s="81" t="s">
        <v>79</v>
      </c>
      <c r="C182" s="82">
        <f>C183+C191+C200+C213+C209</f>
        <v>26554690</v>
      </c>
      <c r="D182" s="82">
        <f>D183+D191+D200+D213+D209</f>
        <v>7205380</v>
      </c>
      <c r="E182" s="82">
        <f>E183+E191+E200+E213+E209</f>
        <v>0</v>
      </c>
      <c r="F182" s="82">
        <f>F183+F191+F200+F213+F209</f>
        <v>19349310</v>
      </c>
      <c r="H182" s="220"/>
    </row>
    <row r="183" spans="1:8" x14ac:dyDescent="0.25">
      <c r="A183" s="84">
        <v>11</v>
      </c>
      <c r="B183" s="85" t="s">
        <v>16</v>
      </c>
      <c r="C183" s="86">
        <v>3956834</v>
      </c>
      <c r="D183" s="86">
        <f t="shared" ref="D183:E183" si="46">D184+D188</f>
        <v>0</v>
      </c>
      <c r="E183" s="86">
        <f t="shared" si="46"/>
        <v>0</v>
      </c>
      <c r="F183" s="86">
        <f t="shared" si="31"/>
        <v>3956834</v>
      </c>
      <c r="H183" s="220"/>
    </row>
    <row r="184" spans="1:8" x14ac:dyDescent="0.25">
      <c r="A184" s="87">
        <v>32</v>
      </c>
      <c r="B184" s="96" t="s">
        <v>27</v>
      </c>
      <c r="C184" s="97">
        <v>1048222</v>
      </c>
      <c r="D184" s="97">
        <f t="shared" ref="D184:E184" si="47">D185</f>
        <v>0</v>
      </c>
      <c r="E184" s="97">
        <f t="shared" si="47"/>
        <v>0</v>
      </c>
      <c r="F184" s="97">
        <f t="shared" si="31"/>
        <v>1048222</v>
      </c>
      <c r="H184" s="220"/>
    </row>
    <row r="185" spans="1:8" x14ac:dyDescent="0.25">
      <c r="A185" s="90">
        <v>323</v>
      </c>
      <c r="B185" s="91" t="s">
        <v>148</v>
      </c>
      <c r="C185" s="110">
        <v>1048222</v>
      </c>
      <c r="D185" s="110">
        <f t="shared" ref="D185:E185" si="48">D186+D187</f>
        <v>0</v>
      </c>
      <c r="E185" s="110">
        <f t="shared" si="48"/>
        <v>0</v>
      </c>
      <c r="F185" s="110">
        <f t="shared" si="31"/>
        <v>1048222</v>
      </c>
      <c r="H185" s="220"/>
    </row>
    <row r="186" spans="1:8" x14ac:dyDescent="0.25">
      <c r="A186" s="104">
        <v>3237</v>
      </c>
      <c r="B186" s="94" t="s">
        <v>149</v>
      </c>
      <c r="C186" s="111">
        <v>1011060</v>
      </c>
      <c r="D186" s="111">
        <v>0</v>
      </c>
      <c r="E186" s="111">
        <v>0</v>
      </c>
      <c r="F186" s="111">
        <f t="shared" si="31"/>
        <v>1011060</v>
      </c>
      <c r="H186" s="220"/>
    </row>
    <row r="187" spans="1:8" x14ac:dyDescent="0.25">
      <c r="A187" s="104">
        <v>3239</v>
      </c>
      <c r="B187" s="94" t="s">
        <v>161</v>
      </c>
      <c r="C187" s="111">
        <v>37162</v>
      </c>
      <c r="D187" s="111">
        <v>0</v>
      </c>
      <c r="E187" s="111">
        <v>0</v>
      </c>
      <c r="F187" s="111">
        <f t="shared" si="31"/>
        <v>37162</v>
      </c>
      <c r="H187" s="220"/>
    </row>
    <row r="188" spans="1:8" ht="28.5" x14ac:dyDescent="0.25">
      <c r="A188" s="87">
        <v>45</v>
      </c>
      <c r="B188" s="96" t="s">
        <v>62</v>
      </c>
      <c r="C188" s="97">
        <v>2908612</v>
      </c>
      <c r="D188" s="97">
        <f t="shared" ref="D188:E189" si="49">D189</f>
        <v>0</v>
      </c>
      <c r="E188" s="97">
        <f t="shared" si="49"/>
        <v>0</v>
      </c>
      <c r="F188" s="97">
        <f t="shared" si="31"/>
        <v>2908612</v>
      </c>
      <c r="H188" s="220"/>
    </row>
    <row r="189" spans="1:8" ht="30.75" customHeight="1" x14ac:dyDescent="0.25">
      <c r="A189" s="90">
        <v>451</v>
      </c>
      <c r="B189" s="91" t="s">
        <v>137</v>
      </c>
      <c r="C189" s="110">
        <v>2908612</v>
      </c>
      <c r="D189" s="110">
        <f t="shared" si="49"/>
        <v>0</v>
      </c>
      <c r="E189" s="110">
        <f t="shared" si="49"/>
        <v>0</v>
      </c>
      <c r="F189" s="110">
        <f t="shared" si="31"/>
        <v>2908612</v>
      </c>
      <c r="H189" s="220"/>
    </row>
    <row r="190" spans="1:8" ht="27.75" customHeight="1" x14ac:dyDescent="0.25">
      <c r="A190" s="104">
        <v>4511</v>
      </c>
      <c r="B190" s="94" t="s">
        <v>137</v>
      </c>
      <c r="C190" s="111">
        <v>2908612</v>
      </c>
      <c r="D190" s="111">
        <v>0</v>
      </c>
      <c r="E190" s="111">
        <v>0</v>
      </c>
      <c r="F190" s="111">
        <f t="shared" si="31"/>
        <v>2908612</v>
      </c>
      <c r="H190" s="220"/>
    </row>
    <row r="191" spans="1:8" ht="28.5" x14ac:dyDescent="0.25">
      <c r="A191" s="84">
        <v>5761</v>
      </c>
      <c r="B191" s="85" t="s">
        <v>80</v>
      </c>
      <c r="C191" s="86">
        <v>10346257</v>
      </c>
      <c r="D191" s="86">
        <f t="shared" ref="D191:E191" si="50">D192+D197</f>
        <v>0</v>
      </c>
      <c r="E191" s="86">
        <f t="shared" si="50"/>
        <v>0</v>
      </c>
      <c r="F191" s="86">
        <f t="shared" si="31"/>
        <v>10346257</v>
      </c>
      <c r="H191" s="220"/>
    </row>
    <row r="192" spans="1:8" x14ac:dyDescent="0.25">
      <c r="A192" s="87">
        <v>32</v>
      </c>
      <c r="B192" s="96" t="s">
        <v>27</v>
      </c>
      <c r="C192" s="97">
        <v>1280377</v>
      </c>
      <c r="D192" s="97">
        <f t="shared" ref="D192:E192" si="51">D193</f>
        <v>0</v>
      </c>
      <c r="E192" s="97">
        <f t="shared" si="51"/>
        <v>0</v>
      </c>
      <c r="F192" s="97">
        <f t="shared" si="31"/>
        <v>1280377</v>
      </c>
      <c r="H192" s="220"/>
    </row>
    <row r="193" spans="1:8" x14ac:dyDescent="0.25">
      <c r="A193" s="90">
        <v>323</v>
      </c>
      <c r="B193" s="91" t="s">
        <v>148</v>
      </c>
      <c r="C193" s="110">
        <v>1280377</v>
      </c>
      <c r="D193" s="110">
        <f t="shared" ref="D193:E193" si="52">SUM(D194:D196)</f>
        <v>0</v>
      </c>
      <c r="E193" s="110">
        <f t="shared" si="52"/>
        <v>0</v>
      </c>
      <c r="F193" s="110">
        <f t="shared" si="31"/>
        <v>1280377</v>
      </c>
      <c r="H193" s="220"/>
    </row>
    <row r="194" spans="1:8" x14ac:dyDescent="0.25">
      <c r="A194" s="104">
        <v>3233</v>
      </c>
      <c r="B194" s="94" t="s">
        <v>159</v>
      </c>
      <c r="C194" s="111">
        <v>0</v>
      </c>
      <c r="D194" s="111">
        <v>0</v>
      </c>
      <c r="E194" s="111">
        <v>0</v>
      </c>
      <c r="F194" s="111">
        <f t="shared" si="31"/>
        <v>0</v>
      </c>
      <c r="H194" s="220"/>
    </row>
    <row r="195" spans="1:8" x14ac:dyDescent="0.25">
      <c r="A195" s="104">
        <v>3237</v>
      </c>
      <c r="B195" s="94" t="s">
        <v>149</v>
      </c>
      <c r="C195" s="111">
        <v>1280377</v>
      </c>
      <c r="D195" s="111">
        <v>0</v>
      </c>
      <c r="E195" s="111">
        <v>0</v>
      </c>
      <c r="F195" s="111">
        <f t="shared" si="31"/>
        <v>1280377</v>
      </c>
      <c r="H195" s="220"/>
    </row>
    <row r="196" spans="1:8" x14ac:dyDescent="0.25">
      <c r="A196" s="104">
        <v>3239</v>
      </c>
      <c r="B196" s="94" t="s">
        <v>161</v>
      </c>
      <c r="C196" s="111">
        <v>0</v>
      </c>
      <c r="D196" s="111">
        <v>0</v>
      </c>
      <c r="E196" s="111">
        <v>0</v>
      </c>
      <c r="F196" s="111">
        <f t="shared" si="31"/>
        <v>0</v>
      </c>
      <c r="H196" s="220"/>
    </row>
    <row r="197" spans="1:8" ht="28.5" x14ac:dyDescent="0.25">
      <c r="A197" s="87">
        <v>45</v>
      </c>
      <c r="B197" s="96" t="s">
        <v>62</v>
      </c>
      <c r="C197" s="97">
        <v>9065880</v>
      </c>
      <c r="D197" s="97">
        <f t="shared" ref="D197:E198" si="53">D198</f>
        <v>0</v>
      </c>
      <c r="E197" s="97">
        <f t="shared" si="53"/>
        <v>0</v>
      </c>
      <c r="F197" s="97">
        <f t="shared" si="31"/>
        <v>9065880</v>
      </c>
      <c r="H197" s="220"/>
    </row>
    <row r="198" spans="1:8" ht="30" customHeight="1" x14ac:dyDescent="0.25">
      <c r="A198" s="90">
        <v>451</v>
      </c>
      <c r="B198" s="91" t="s">
        <v>137</v>
      </c>
      <c r="C198" s="110">
        <v>9065880</v>
      </c>
      <c r="D198" s="110">
        <f t="shared" si="53"/>
        <v>0</v>
      </c>
      <c r="E198" s="110">
        <f>E199</f>
        <v>0</v>
      </c>
      <c r="F198" s="110">
        <f t="shared" si="31"/>
        <v>9065880</v>
      </c>
      <c r="H198" s="220"/>
    </row>
    <row r="199" spans="1:8" ht="31.5" customHeight="1" x14ac:dyDescent="0.25">
      <c r="A199" s="104">
        <v>4511</v>
      </c>
      <c r="B199" s="94" t="s">
        <v>137</v>
      </c>
      <c r="C199" s="111">
        <v>9065880</v>
      </c>
      <c r="D199" s="111">
        <v>0</v>
      </c>
      <c r="E199" s="111">
        <v>0</v>
      </c>
      <c r="F199" s="111">
        <f t="shared" si="31"/>
        <v>9065880</v>
      </c>
      <c r="H199" s="220"/>
    </row>
    <row r="200" spans="1:8" ht="28.5" x14ac:dyDescent="0.25">
      <c r="A200" s="84">
        <v>5762</v>
      </c>
      <c r="B200" s="85" t="s">
        <v>88</v>
      </c>
      <c r="C200" s="86">
        <v>645079</v>
      </c>
      <c r="D200" s="86">
        <f>D201+D206</f>
        <v>0</v>
      </c>
      <c r="E200" s="86">
        <f>E201+E206</f>
        <v>0</v>
      </c>
      <c r="F200" s="86">
        <f t="shared" si="31"/>
        <v>645079</v>
      </c>
      <c r="H200" s="220"/>
    </row>
    <row r="201" spans="1:8" x14ac:dyDescent="0.25">
      <c r="A201" s="87">
        <v>32</v>
      </c>
      <c r="B201" s="96" t="s">
        <v>27</v>
      </c>
      <c r="C201" s="97">
        <v>345079</v>
      </c>
      <c r="D201" s="97">
        <f>D202</f>
        <v>0</v>
      </c>
      <c r="E201" s="97">
        <f>E202</f>
        <v>0</v>
      </c>
      <c r="F201" s="97">
        <f t="shared" si="31"/>
        <v>345079</v>
      </c>
      <c r="H201" s="220"/>
    </row>
    <row r="202" spans="1:8" x14ac:dyDescent="0.25">
      <c r="A202" s="90">
        <v>323</v>
      </c>
      <c r="B202" s="91" t="s">
        <v>148</v>
      </c>
      <c r="C202" s="110">
        <v>345079</v>
      </c>
      <c r="D202" s="110">
        <f t="shared" ref="D202:E202" si="54">SUM(D203:D205)</f>
        <v>0</v>
      </c>
      <c r="E202" s="110">
        <f t="shared" si="54"/>
        <v>0</v>
      </c>
      <c r="F202" s="110">
        <f t="shared" ref="F202:F271" si="55">C202-D202+E202</f>
        <v>345079</v>
      </c>
      <c r="H202" s="220"/>
    </row>
    <row r="203" spans="1:8" x14ac:dyDescent="0.25">
      <c r="A203" s="104">
        <v>3233</v>
      </c>
      <c r="B203" s="94" t="s">
        <v>159</v>
      </c>
      <c r="C203" s="111">
        <v>0</v>
      </c>
      <c r="D203" s="111">
        <v>0</v>
      </c>
      <c r="E203" s="111">
        <v>0</v>
      </c>
      <c r="F203" s="111">
        <f t="shared" si="55"/>
        <v>0</v>
      </c>
      <c r="H203" s="220"/>
    </row>
    <row r="204" spans="1:8" x14ac:dyDescent="0.25">
      <c r="A204" s="104">
        <v>3237</v>
      </c>
      <c r="B204" s="94" t="s">
        <v>149</v>
      </c>
      <c r="C204" s="111">
        <v>212356</v>
      </c>
      <c r="D204" s="111">
        <v>0</v>
      </c>
      <c r="E204" s="111">
        <v>0</v>
      </c>
      <c r="F204" s="111">
        <f t="shared" si="55"/>
        <v>212356</v>
      </c>
      <c r="H204" s="220"/>
    </row>
    <row r="205" spans="1:8" x14ac:dyDescent="0.25">
      <c r="A205" s="104">
        <v>3239</v>
      </c>
      <c r="B205" s="94" t="s">
        <v>161</v>
      </c>
      <c r="C205" s="111">
        <v>132723</v>
      </c>
      <c r="D205" s="111">
        <v>0</v>
      </c>
      <c r="E205" s="111">
        <v>0</v>
      </c>
      <c r="F205" s="111">
        <f t="shared" si="55"/>
        <v>132723</v>
      </c>
      <c r="H205" s="220"/>
    </row>
    <row r="206" spans="1:8" ht="28.5" x14ac:dyDescent="0.25">
      <c r="A206" s="87">
        <v>45</v>
      </c>
      <c r="B206" s="96" t="s">
        <v>62</v>
      </c>
      <c r="C206" s="97">
        <v>300000</v>
      </c>
      <c r="D206" s="97">
        <f t="shared" ref="D206:E207" si="56">D207</f>
        <v>0</v>
      </c>
      <c r="E206" s="97">
        <f t="shared" si="56"/>
        <v>0</v>
      </c>
      <c r="F206" s="97">
        <f t="shared" si="55"/>
        <v>300000</v>
      </c>
      <c r="H206" s="220"/>
    </row>
    <row r="207" spans="1:8" ht="30.75" customHeight="1" x14ac:dyDescent="0.25">
      <c r="A207" s="90">
        <v>451</v>
      </c>
      <c r="B207" s="91" t="s">
        <v>137</v>
      </c>
      <c r="C207" s="110">
        <v>300000</v>
      </c>
      <c r="D207" s="110">
        <f t="shared" si="56"/>
        <v>0</v>
      </c>
      <c r="E207" s="110">
        <f t="shared" si="56"/>
        <v>0</v>
      </c>
      <c r="F207" s="110">
        <f t="shared" si="55"/>
        <v>300000</v>
      </c>
      <c r="H207" s="220"/>
    </row>
    <row r="208" spans="1:8" ht="26.25" customHeight="1" x14ac:dyDescent="0.25">
      <c r="A208" s="104">
        <v>4511</v>
      </c>
      <c r="B208" s="94" t="s">
        <v>137</v>
      </c>
      <c r="C208" s="111">
        <v>300000</v>
      </c>
      <c r="D208" s="111">
        <v>0</v>
      </c>
      <c r="E208" s="111">
        <v>0</v>
      </c>
      <c r="F208" s="111">
        <f t="shared" si="55"/>
        <v>300000</v>
      </c>
      <c r="H208" s="220"/>
    </row>
    <row r="209" spans="1:8" ht="26.25" customHeight="1" x14ac:dyDescent="0.25">
      <c r="A209" s="84">
        <v>5765131</v>
      </c>
      <c r="B209" s="85" t="s">
        <v>206</v>
      </c>
      <c r="C209" s="137">
        <v>0</v>
      </c>
      <c r="D209" s="137">
        <f>D210</f>
        <v>0</v>
      </c>
      <c r="E209" s="137">
        <f>E210</f>
        <v>0</v>
      </c>
      <c r="F209" s="137">
        <f>C209-D209+E209</f>
        <v>0</v>
      </c>
      <c r="H209" s="220"/>
    </row>
    <row r="210" spans="1:8" ht="26.25" customHeight="1" x14ac:dyDescent="0.25">
      <c r="A210" s="87">
        <v>42</v>
      </c>
      <c r="B210" s="96" t="s">
        <v>60</v>
      </c>
      <c r="C210" s="138">
        <v>0</v>
      </c>
      <c r="D210" s="138">
        <f>D211</f>
        <v>0</v>
      </c>
      <c r="E210" s="138">
        <f>E211</f>
        <v>0</v>
      </c>
      <c r="F210" s="138">
        <f>C210-D210+E210</f>
        <v>0</v>
      </c>
    </row>
    <row r="211" spans="1:8" ht="26.25" customHeight="1" x14ac:dyDescent="0.25">
      <c r="A211" s="90">
        <v>422</v>
      </c>
      <c r="B211" s="91" t="s">
        <v>127</v>
      </c>
      <c r="C211" s="139">
        <v>0</v>
      </c>
      <c r="D211" s="139">
        <f>SUM(D212)</f>
        <v>0</v>
      </c>
      <c r="E211" s="139">
        <f>SUM(E212)</f>
        <v>0</v>
      </c>
      <c r="F211" s="139">
        <f>C211-D211+E211</f>
        <v>0</v>
      </c>
    </row>
    <row r="212" spans="1:8" ht="26.25" customHeight="1" x14ac:dyDescent="0.25">
      <c r="A212" s="104">
        <v>4224</v>
      </c>
      <c r="B212" s="94" t="s">
        <v>131</v>
      </c>
      <c r="C212" s="111">
        <v>0</v>
      </c>
      <c r="D212" s="111">
        <v>0</v>
      </c>
      <c r="E212" s="111">
        <v>0</v>
      </c>
      <c r="F212" s="111">
        <f>C212-D212+E212</f>
        <v>0</v>
      </c>
    </row>
    <row r="213" spans="1:8" x14ac:dyDescent="0.25">
      <c r="A213" s="84">
        <v>581</v>
      </c>
      <c r="B213" s="85" t="s">
        <v>57</v>
      </c>
      <c r="C213" s="137">
        <v>11606520</v>
      </c>
      <c r="D213" s="137">
        <f>D214+D219</f>
        <v>7205380</v>
      </c>
      <c r="E213" s="137">
        <f>E214+E219</f>
        <v>0</v>
      </c>
      <c r="F213" s="137">
        <f t="shared" si="55"/>
        <v>4401140</v>
      </c>
    </row>
    <row r="214" spans="1:8" x14ac:dyDescent="0.25">
      <c r="A214" s="87">
        <v>32</v>
      </c>
      <c r="B214" s="96" t="s">
        <v>27</v>
      </c>
      <c r="C214" s="138">
        <v>5264835</v>
      </c>
      <c r="D214" s="138">
        <f>D215</f>
        <v>5250000</v>
      </c>
      <c r="E214" s="138">
        <f>E215</f>
        <v>0</v>
      </c>
      <c r="F214" s="138">
        <f t="shared" si="55"/>
        <v>14835</v>
      </c>
    </row>
    <row r="215" spans="1:8" x14ac:dyDescent="0.25">
      <c r="A215" s="90">
        <v>323</v>
      </c>
      <c r="B215" s="91" t="s">
        <v>148</v>
      </c>
      <c r="C215" s="139">
        <v>5264835</v>
      </c>
      <c r="D215" s="139">
        <f>SUM(D216:D218)</f>
        <v>5250000</v>
      </c>
      <c r="E215" s="139">
        <f>SUM(E216:E218)</f>
        <v>0</v>
      </c>
      <c r="F215" s="139">
        <f t="shared" si="55"/>
        <v>14835</v>
      </c>
    </row>
    <row r="216" spans="1:8" x14ac:dyDescent="0.25">
      <c r="A216" s="104">
        <v>3233</v>
      </c>
      <c r="B216" s="94" t="s">
        <v>159</v>
      </c>
      <c r="C216" s="111">
        <v>2804</v>
      </c>
      <c r="D216" s="111">
        <v>0</v>
      </c>
      <c r="E216" s="111">
        <v>0</v>
      </c>
      <c r="F216" s="111">
        <f t="shared" si="55"/>
        <v>2804</v>
      </c>
    </row>
    <row r="217" spans="1:8" x14ac:dyDescent="0.25">
      <c r="A217" s="104">
        <v>3237</v>
      </c>
      <c r="B217" s="94" t="s">
        <v>149</v>
      </c>
      <c r="C217" s="111">
        <v>5206287</v>
      </c>
      <c r="D217" s="111">
        <v>5200000</v>
      </c>
      <c r="E217" s="111">
        <v>0</v>
      </c>
      <c r="F217" s="111">
        <f t="shared" si="55"/>
        <v>6287</v>
      </c>
    </row>
    <row r="218" spans="1:8" x14ac:dyDescent="0.25">
      <c r="A218" s="104">
        <v>3239</v>
      </c>
      <c r="B218" s="94" t="s">
        <v>161</v>
      </c>
      <c r="C218" s="111">
        <v>55744</v>
      </c>
      <c r="D218" s="111">
        <v>50000</v>
      </c>
      <c r="E218" s="111">
        <v>0</v>
      </c>
      <c r="F218" s="111">
        <f t="shared" si="55"/>
        <v>5744</v>
      </c>
    </row>
    <row r="219" spans="1:8" ht="28.5" x14ac:dyDescent="0.25">
      <c r="A219" s="87">
        <v>45</v>
      </c>
      <c r="B219" s="96" t="s">
        <v>62</v>
      </c>
      <c r="C219" s="138">
        <v>6341685</v>
      </c>
      <c r="D219" s="138">
        <f t="shared" ref="D219:E220" si="57">D220</f>
        <v>1955380</v>
      </c>
      <c r="E219" s="138">
        <f t="shared" si="57"/>
        <v>0</v>
      </c>
      <c r="F219" s="138">
        <f t="shared" si="55"/>
        <v>4386305</v>
      </c>
    </row>
    <row r="220" spans="1:8" ht="27" customHeight="1" x14ac:dyDescent="0.25">
      <c r="A220" s="90">
        <v>451</v>
      </c>
      <c r="B220" s="91" t="s">
        <v>137</v>
      </c>
      <c r="C220" s="139">
        <v>6341685</v>
      </c>
      <c r="D220" s="139">
        <f t="shared" si="57"/>
        <v>1955380</v>
      </c>
      <c r="E220" s="139">
        <f t="shared" si="57"/>
        <v>0</v>
      </c>
      <c r="F220" s="139">
        <f t="shared" si="55"/>
        <v>4386305</v>
      </c>
    </row>
    <row r="221" spans="1:8" ht="29.25" customHeight="1" x14ac:dyDescent="0.25">
      <c r="A221" s="104">
        <v>4511</v>
      </c>
      <c r="B221" s="94" t="s">
        <v>137</v>
      </c>
      <c r="C221" s="111">
        <v>6341685</v>
      </c>
      <c r="D221" s="111">
        <v>1955380</v>
      </c>
      <c r="E221" s="111">
        <v>0</v>
      </c>
      <c r="F221" s="111">
        <f t="shared" si="55"/>
        <v>4386305</v>
      </c>
    </row>
    <row r="222" spans="1:8" ht="85.5" x14ac:dyDescent="0.25">
      <c r="A222" s="80" t="s">
        <v>81</v>
      </c>
      <c r="B222" s="81" t="s">
        <v>82</v>
      </c>
      <c r="C222" s="82">
        <v>3914624</v>
      </c>
      <c r="D222" s="82">
        <f t="shared" ref="D222:E222" si="58">D223+D248</f>
        <v>863133</v>
      </c>
      <c r="E222" s="82">
        <f t="shared" si="58"/>
        <v>3978</v>
      </c>
      <c r="F222" s="82">
        <f t="shared" si="55"/>
        <v>3055469</v>
      </c>
    </row>
    <row r="223" spans="1:8" x14ac:dyDescent="0.25">
      <c r="A223" s="84">
        <v>12</v>
      </c>
      <c r="B223" s="85" t="s">
        <v>51</v>
      </c>
      <c r="C223" s="86">
        <v>591457</v>
      </c>
      <c r="D223" s="86">
        <f>D224+D231+D244</f>
        <v>129763</v>
      </c>
      <c r="E223" s="86">
        <f t="shared" ref="E223" si="59">E224+E231+E244</f>
        <v>0</v>
      </c>
      <c r="F223" s="86">
        <f t="shared" si="55"/>
        <v>461694</v>
      </c>
    </row>
    <row r="224" spans="1:8" x14ac:dyDescent="0.25">
      <c r="A224" s="87">
        <v>31</v>
      </c>
      <c r="B224" s="96" t="s">
        <v>19</v>
      </c>
      <c r="C224" s="97">
        <v>21282</v>
      </c>
      <c r="D224" s="97">
        <f t="shared" ref="D224:E224" si="60">D225+D227+D229</f>
        <v>2908</v>
      </c>
      <c r="E224" s="97">
        <f t="shared" si="60"/>
        <v>0</v>
      </c>
      <c r="F224" s="97">
        <f t="shared" si="55"/>
        <v>18374</v>
      </c>
    </row>
    <row r="225" spans="1:10" x14ac:dyDescent="0.25">
      <c r="A225" s="90">
        <v>311</v>
      </c>
      <c r="B225" s="91" t="s">
        <v>150</v>
      </c>
      <c r="C225" s="110">
        <v>17841</v>
      </c>
      <c r="D225" s="110">
        <f>D226</f>
        <v>2438</v>
      </c>
      <c r="E225" s="110">
        <f t="shared" ref="E225" si="61">E226</f>
        <v>0</v>
      </c>
      <c r="F225" s="110">
        <f t="shared" si="55"/>
        <v>15403</v>
      </c>
    </row>
    <row r="226" spans="1:10" x14ac:dyDescent="0.25">
      <c r="A226" s="104">
        <v>3111</v>
      </c>
      <c r="B226" s="105" t="s">
        <v>151</v>
      </c>
      <c r="C226" s="109">
        <v>17841</v>
      </c>
      <c r="D226" s="109">
        <v>2438</v>
      </c>
      <c r="E226" s="109">
        <v>0</v>
      </c>
      <c r="F226" s="109">
        <f t="shared" si="55"/>
        <v>15403</v>
      </c>
    </row>
    <row r="227" spans="1:10" x14ac:dyDescent="0.25">
      <c r="A227" s="90">
        <v>312</v>
      </c>
      <c r="B227" s="91" t="s">
        <v>166</v>
      </c>
      <c r="C227" s="110">
        <v>98</v>
      </c>
      <c r="D227" s="110">
        <f>D228</f>
        <v>13</v>
      </c>
      <c r="E227" s="110">
        <f>E228</f>
        <v>0</v>
      </c>
      <c r="F227" s="110">
        <f t="shared" si="55"/>
        <v>85</v>
      </c>
    </row>
    <row r="228" spans="1:10" x14ac:dyDescent="0.25">
      <c r="A228" s="104">
        <v>3121</v>
      </c>
      <c r="B228" s="105" t="s">
        <v>166</v>
      </c>
      <c r="C228" s="109">
        <v>98</v>
      </c>
      <c r="D228" s="109">
        <v>13</v>
      </c>
      <c r="E228" s="109">
        <v>0</v>
      </c>
      <c r="F228" s="109">
        <f t="shared" si="55"/>
        <v>85</v>
      </c>
    </row>
    <row r="229" spans="1:10" x14ac:dyDescent="0.25">
      <c r="A229" s="90">
        <v>313</v>
      </c>
      <c r="B229" s="91" t="s">
        <v>152</v>
      </c>
      <c r="C229" s="110">
        <v>3343</v>
      </c>
      <c r="D229" s="110">
        <f t="shared" ref="D229:E229" si="62">D230</f>
        <v>457</v>
      </c>
      <c r="E229" s="110">
        <f t="shared" si="62"/>
        <v>0</v>
      </c>
      <c r="F229" s="110">
        <f t="shared" si="55"/>
        <v>2886</v>
      </c>
    </row>
    <row r="230" spans="1:10" ht="26.25" customHeight="1" x14ac:dyDescent="0.25">
      <c r="A230" s="104">
        <v>3132</v>
      </c>
      <c r="B230" s="105" t="s">
        <v>153</v>
      </c>
      <c r="C230" s="109">
        <v>3343</v>
      </c>
      <c r="D230" s="109">
        <v>457</v>
      </c>
      <c r="E230" s="109">
        <v>0</v>
      </c>
      <c r="F230" s="109">
        <f t="shared" si="55"/>
        <v>2886</v>
      </c>
    </row>
    <row r="231" spans="1:10" x14ac:dyDescent="0.25">
      <c r="A231" s="87">
        <v>32</v>
      </c>
      <c r="B231" s="96" t="s">
        <v>27</v>
      </c>
      <c r="C231" s="97">
        <v>249848</v>
      </c>
      <c r="D231" s="97">
        <f t="shared" ref="D231:E231" si="63">D232+D236+D239</f>
        <v>91216</v>
      </c>
      <c r="E231" s="97">
        <f t="shared" si="63"/>
        <v>0</v>
      </c>
      <c r="F231" s="97">
        <f t="shared" si="55"/>
        <v>158632</v>
      </c>
    </row>
    <row r="232" spans="1:10" x14ac:dyDescent="0.25">
      <c r="A232" s="90">
        <v>321</v>
      </c>
      <c r="B232" s="91" t="s">
        <v>154</v>
      </c>
      <c r="C232" s="110">
        <v>51456</v>
      </c>
      <c r="D232" s="110">
        <f t="shared" ref="D232" si="64">SUM(D233:D235)</f>
        <v>23694</v>
      </c>
      <c r="E232" s="110">
        <f t="shared" ref="E232" si="65">SUM(E233:E235)</f>
        <v>0</v>
      </c>
      <c r="F232" s="110">
        <f t="shared" si="55"/>
        <v>27762</v>
      </c>
    </row>
    <row r="233" spans="1:10" x14ac:dyDescent="0.25">
      <c r="A233" s="104">
        <v>3211</v>
      </c>
      <c r="B233" s="105" t="s">
        <v>167</v>
      </c>
      <c r="C233" s="109">
        <v>45463</v>
      </c>
      <c r="D233" s="109">
        <v>19951</v>
      </c>
      <c r="E233" s="109">
        <v>0</v>
      </c>
      <c r="F233" s="109">
        <f t="shared" si="55"/>
        <v>25512</v>
      </c>
    </row>
    <row r="234" spans="1:10" ht="28.5" x14ac:dyDescent="0.25">
      <c r="A234" s="104">
        <v>3212</v>
      </c>
      <c r="B234" s="105" t="s">
        <v>155</v>
      </c>
      <c r="C234" s="109">
        <v>259</v>
      </c>
      <c r="D234" s="109">
        <v>259</v>
      </c>
      <c r="E234" s="109">
        <v>0</v>
      </c>
      <c r="F234" s="109">
        <f t="shared" si="55"/>
        <v>0</v>
      </c>
    </row>
    <row r="235" spans="1:10" ht="18.75" customHeight="1" x14ac:dyDescent="0.25">
      <c r="A235" s="104">
        <v>3213</v>
      </c>
      <c r="B235" s="105" t="s">
        <v>156</v>
      </c>
      <c r="C235" s="109">
        <v>5734</v>
      </c>
      <c r="D235" s="109">
        <v>3484</v>
      </c>
      <c r="E235" s="109">
        <v>0</v>
      </c>
      <c r="F235" s="109">
        <f t="shared" si="55"/>
        <v>2250</v>
      </c>
    </row>
    <row r="236" spans="1:10" x14ac:dyDescent="0.25">
      <c r="A236" s="90">
        <v>322</v>
      </c>
      <c r="B236" s="91" t="s">
        <v>157</v>
      </c>
      <c r="C236" s="110">
        <v>6487</v>
      </c>
      <c r="D236" s="110">
        <f>D238+D237</f>
        <v>0</v>
      </c>
      <c r="E236" s="110">
        <f>E238+E237</f>
        <v>0</v>
      </c>
      <c r="F236" s="110">
        <f t="shared" si="55"/>
        <v>6487</v>
      </c>
      <c r="G236" s="69"/>
    </row>
    <row r="237" spans="1:10" s="83" customFormat="1" x14ac:dyDescent="0.25">
      <c r="A237" s="93">
        <v>3221</v>
      </c>
      <c r="B237" s="94" t="s">
        <v>158</v>
      </c>
      <c r="C237" s="109">
        <v>0</v>
      </c>
      <c r="D237" s="109">
        <v>0</v>
      </c>
      <c r="E237" s="143">
        <v>0</v>
      </c>
      <c r="F237" s="109">
        <f t="shared" si="55"/>
        <v>0</v>
      </c>
      <c r="H237" s="219"/>
      <c r="I237" s="219"/>
      <c r="J237" s="219"/>
    </row>
    <row r="238" spans="1:10" ht="15" customHeight="1" x14ac:dyDescent="0.25">
      <c r="A238" s="104">
        <v>3222</v>
      </c>
      <c r="B238" s="105" t="s">
        <v>168</v>
      </c>
      <c r="C238" s="109">
        <v>6487</v>
      </c>
      <c r="D238" s="109">
        <v>0</v>
      </c>
      <c r="E238" s="109">
        <v>0</v>
      </c>
      <c r="F238" s="109">
        <f t="shared" si="55"/>
        <v>6487</v>
      </c>
    </row>
    <row r="239" spans="1:10" x14ac:dyDescent="0.25">
      <c r="A239" s="90">
        <v>323</v>
      </c>
      <c r="B239" s="91" t="s">
        <v>148</v>
      </c>
      <c r="C239" s="110">
        <v>191905</v>
      </c>
      <c r="D239" s="110">
        <f t="shared" ref="D239:E239" si="66">SUM(D240:D243)</f>
        <v>67522</v>
      </c>
      <c r="E239" s="110">
        <f t="shared" si="66"/>
        <v>0</v>
      </c>
      <c r="F239" s="110">
        <f t="shared" si="55"/>
        <v>124383</v>
      </c>
    </row>
    <row r="240" spans="1:10" x14ac:dyDescent="0.25">
      <c r="A240" s="104">
        <v>3233</v>
      </c>
      <c r="B240" s="105" t="s">
        <v>159</v>
      </c>
      <c r="C240" s="109">
        <v>30684</v>
      </c>
      <c r="D240" s="109">
        <v>84</v>
      </c>
      <c r="E240" s="109">
        <v>0</v>
      </c>
      <c r="F240" s="109">
        <f t="shared" si="55"/>
        <v>30600</v>
      </c>
    </row>
    <row r="241" spans="1:6" x14ac:dyDescent="0.25">
      <c r="A241" s="104">
        <v>3235</v>
      </c>
      <c r="B241" s="105" t="s">
        <v>169</v>
      </c>
      <c r="C241" s="109">
        <v>23890</v>
      </c>
      <c r="D241" s="109">
        <v>23890</v>
      </c>
      <c r="E241" s="109">
        <v>0</v>
      </c>
      <c r="F241" s="109">
        <f t="shared" si="55"/>
        <v>0</v>
      </c>
    </row>
    <row r="242" spans="1:6" x14ac:dyDescent="0.25">
      <c r="A242" s="104">
        <v>3237</v>
      </c>
      <c r="B242" s="105" t="s">
        <v>149</v>
      </c>
      <c r="C242" s="109">
        <v>79615</v>
      </c>
      <c r="D242" s="109">
        <v>115</v>
      </c>
      <c r="E242" s="109">
        <v>0</v>
      </c>
      <c r="F242" s="109">
        <f t="shared" si="55"/>
        <v>79500</v>
      </c>
    </row>
    <row r="243" spans="1:6" x14ac:dyDescent="0.25">
      <c r="A243" s="104">
        <v>3239</v>
      </c>
      <c r="B243" s="105" t="s">
        <v>161</v>
      </c>
      <c r="C243" s="109">
        <v>57716</v>
      </c>
      <c r="D243" s="109">
        <v>43433</v>
      </c>
      <c r="E243" s="109">
        <v>0</v>
      </c>
      <c r="F243" s="109">
        <f t="shared" si="55"/>
        <v>14283</v>
      </c>
    </row>
    <row r="244" spans="1:6" ht="28.5" x14ac:dyDescent="0.25">
      <c r="A244" s="87">
        <v>42</v>
      </c>
      <c r="B244" s="96" t="s">
        <v>60</v>
      </c>
      <c r="C244" s="97">
        <v>320327</v>
      </c>
      <c r="D244" s="97">
        <f t="shared" ref="D244:E244" si="67">D245</f>
        <v>35639</v>
      </c>
      <c r="E244" s="97">
        <f t="shared" si="67"/>
        <v>0</v>
      </c>
      <c r="F244" s="97">
        <f t="shared" si="55"/>
        <v>284688</v>
      </c>
    </row>
    <row r="245" spans="1:6" x14ac:dyDescent="0.25">
      <c r="A245" s="90">
        <v>422</v>
      </c>
      <c r="B245" s="91" t="s">
        <v>127</v>
      </c>
      <c r="C245" s="110">
        <v>320327</v>
      </c>
      <c r="D245" s="110">
        <f t="shared" ref="D245:E245" si="68">SUM(D246:D247)</f>
        <v>35639</v>
      </c>
      <c r="E245" s="110">
        <f t="shared" si="68"/>
        <v>0</v>
      </c>
      <c r="F245" s="110">
        <f t="shared" si="55"/>
        <v>284688</v>
      </c>
    </row>
    <row r="246" spans="1:6" x14ac:dyDescent="0.25">
      <c r="A246" s="104">
        <v>4221</v>
      </c>
      <c r="B246" s="105" t="s">
        <v>128</v>
      </c>
      <c r="C246" s="109">
        <v>1792</v>
      </c>
      <c r="D246" s="109">
        <v>700</v>
      </c>
      <c r="E246" s="109">
        <v>0</v>
      </c>
      <c r="F246" s="109">
        <f t="shared" si="55"/>
        <v>1092</v>
      </c>
    </row>
    <row r="247" spans="1:6" x14ac:dyDescent="0.25">
      <c r="A247" s="104">
        <v>4224</v>
      </c>
      <c r="B247" s="105" t="s">
        <v>131</v>
      </c>
      <c r="C247" s="109">
        <v>318535</v>
      </c>
      <c r="D247" s="109">
        <v>34939</v>
      </c>
      <c r="E247" s="109">
        <v>0</v>
      </c>
      <c r="F247" s="109">
        <f t="shared" si="55"/>
        <v>283596</v>
      </c>
    </row>
    <row r="248" spans="1:6" x14ac:dyDescent="0.25">
      <c r="A248" s="84">
        <v>561</v>
      </c>
      <c r="B248" s="85" t="s">
        <v>53</v>
      </c>
      <c r="C248" s="86">
        <v>3323167</v>
      </c>
      <c r="D248" s="86">
        <f t="shared" ref="D248:E248" si="69">D249+D256+D269</f>
        <v>733370</v>
      </c>
      <c r="E248" s="86">
        <f t="shared" si="69"/>
        <v>3978</v>
      </c>
      <c r="F248" s="86">
        <f t="shared" si="55"/>
        <v>2593775</v>
      </c>
    </row>
    <row r="249" spans="1:6" x14ac:dyDescent="0.25">
      <c r="A249" s="87">
        <v>31</v>
      </c>
      <c r="B249" s="96" t="s">
        <v>19</v>
      </c>
      <c r="C249" s="97">
        <v>89104</v>
      </c>
      <c r="D249" s="97">
        <f t="shared" ref="D249:E249" si="70">D250+D252+D254</f>
        <v>16479</v>
      </c>
      <c r="E249" s="97">
        <f t="shared" si="70"/>
        <v>0</v>
      </c>
      <c r="F249" s="97">
        <f t="shared" si="55"/>
        <v>72625</v>
      </c>
    </row>
    <row r="250" spans="1:6" x14ac:dyDescent="0.25">
      <c r="A250" s="90">
        <v>311</v>
      </c>
      <c r="B250" s="91" t="s">
        <v>150</v>
      </c>
      <c r="C250" s="110">
        <v>74580</v>
      </c>
      <c r="D250" s="110">
        <f t="shared" ref="D250:E250" si="71">D251</f>
        <v>13814</v>
      </c>
      <c r="E250" s="110">
        <f t="shared" si="71"/>
        <v>0</v>
      </c>
      <c r="F250" s="110">
        <f t="shared" si="55"/>
        <v>60766</v>
      </c>
    </row>
    <row r="251" spans="1:6" x14ac:dyDescent="0.25">
      <c r="A251" s="104">
        <v>3111</v>
      </c>
      <c r="B251" s="105" t="s">
        <v>151</v>
      </c>
      <c r="C251" s="109">
        <v>74580</v>
      </c>
      <c r="D251" s="109">
        <v>13814</v>
      </c>
      <c r="E251" s="109">
        <v>0</v>
      </c>
      <c r="F251" s="109">
        <f t="shared" si="55"/>
        <v>60766</v>
      </c>
    </row>
    <row r="252" spans="1:6" x14ac:dyDescent="0.25">
      <c r="A252" s="90">
        <v>312</v>
      </c>
      <c r="B252" s="91" t="s">
        <v>166</v>
      </c>
      <c r="C252" s="110">
        <v>555</v>
      </c>
      <c r="D252" s="110">
        <f t="shared" ref="D252:E252" si="72">D253</f>
        <v>76</v>
      </c>
      <c r="E252" s="110">
        <f t="shared" si="72"/>
        <v>0</v>
      </c>
      <c r="F252" s="110">
        <f t="shared" si="55"/>
        <v>479</v>
      </c>
    </row>
    <row r="253" spans="1:6" x14ac:dyDescent="0.25">
      <c r="A253" s="104">
        <v>3121</v>
      </c>
      <c r="B253" s="105" t="s">
        <v>166</v>
      </c>
      <c r="C253" s="109">
        <v>555</v>
      </c>
      <c r="D253" s="109">
        <v>76</v>
      </c>
      <c r="E253" s="109">
        <v>0</v>
      </c>
      <c r="F253" s="109">
        <f t="shared" si="55"/>
        <v>479</v>
      </c>
    </row>
    <row r="254" spans="1:6" x14ac:dyDescent="0.25">
      <c r="A254" s="90">
        <v>313</v>
      </c>
      <c r="B254" s="91" t="s">
        <v>152</v>
      </c>
      <c r="C254" s="110">
        <v>13969</v>
      </c>
      <c r="D254" s="110">
        <f>D255</f>
        <v>2589</v>
      </c>
      <c r="E254" s="110">
        <f>E255</f>
        <v>0</v>
      </c>
      <c r="F254" s="110">
        <f t="shared" si="55"/>
        <v>11380</v>
      </c>
    </row>
    <row r="255" spans="1:6" ht="27" customHeight="1" x14ac:dyDescent="0.25">
      <c r="A255" s="104">
        <v>3132</v>
      </c>
      <c r="B255" s="105" t="s">
        <v>153</v>
      </c>
      <c r="C255" s="109">
        <v>13969</v>
      </c>
      <c r="D255" s="109">
        <v>2589</v>
      </c>
      <c r="E255" s="109">
        <v>0</v>
      </c>
      <c r="F255" s="109">
        <f t="shared" si="55"/>
        <v>11380</v>
      </c>
    </row>
    <row r="256" spans="1:6" x14ac:dyDescent="0.25">
      <c r="A256" s="87">
        <v>32</v>
      </c>
      <c r="B256" s="96" t="s">
        <v>27</v>
      </c>
      <c r="C256" s="97">
        <v>1418880</v>
      </c>
      <c r="D256" s="97">
        <f>D257+D261+D264</f>
        <v>514931</v>
      </c>
      <c r="E256" s="97">
        <f t="shared" ref="E256" si="73">E257+E261+E264</f>
        <v>3978</v>
      </c>
      <c r="F256" s="97">
        <f t="shared" si="55"/>
        <v>907927</v>
      </c>
    </row>
    <row r="257" spans="1:10" x14ac:dyDescent="0.25">
      <c r="A257" s="90">
        <v>321</v>
      </c>
      <c r="B257" s="91" t="s">
        <v>154</v>
      </c>
      <c r="C257" s="110">
        <v>291583</v>
      </c>
      <c r="D257" s="110">
        <f t="shared" ref="D257" si="74">SUM(D258:D260)</f>
        <v>134267</v>
      </c>
      <c r="E257" s="110">
        <f t="shared" ref="E257" si="75">SUM(E258:E260)</f>
        <v>0</v>
      </c>
      <c r="F257" s="110">
        <f t="shared" si="55"/>
        <v>157316</v>
      </c>
    </row>
    <row r="258" spans="1:10" x14ac:dyDescent="0.25">
      <c r="A258" s="104">
        <v>3211</v>
      </c>
      <c r="B258" s="94" t="s">
        <v>167</v>
      </c>
      <c r="C258" s="111">
        <v>257623</v>
      </c>
      <c r="D258" s="111">
        <v>113057</v>
      </c>
      <c r="E258" s="111">
        <v>0</v>
      </c>
      <c r="F258" s="111">
        <f t="shared" si="55"/>
        <v>144566</v>
      </c>
    </row>
    <row r="259" spans="1:10" ht="28.5" x14ac:dyDescent="0.25">
      <c r="A259" s="104">
        <v>3212</v>
      </c>
      <c r="B259" s="94" t="s">
        <v>155</v>
      </c>
      <c r="C259" s="111">
        <v>1469</v>
      </c>
      <c r="D259" s="111">
        <v>1469</v>
      </c>
      <c r="E259" s="111">
        <v>0</v>
      </c>
      <c r="F259" s="111">
        <f t="shared" si="55"/>
        <v>0</v>
      </c>
    </row>
    <row r="260" spans="1:10" x14ac:dyDescent="0.25">
      <c r="A260" s="104">
        <v>3213</v>
      </c>
      <c r="B260" s="94" t="s">
        <v>156</v>
      </c>
      <c r="C260" s="111">
        <v>32491</v>
      </c>
      <c r="D260" s="111">
        <v>19741</v>
      </c>
      <c r="E260" s="111">
        <v>0</v>
      </c>
      <c r="F260" s="111">
        <f t="shared" si="55"/>
        <v>12750</v>
      </c>
    </row>
    <row r="261" spans="1:10" x14ac:dyDescent="0.25">
      <c r="A261" s="90">
        <v>322</v>
      </c>
      <c r="B261" s="91" t="s">
        <v>157</v>
      </c>
      <c r="C261" s="110">
        <v>39833</v>
      </c>
      <c r="D261" s="110">
        <f>SUM(D263)+D262</f>
        <v>0</v>
      </c>
      <c r="E261" s="110">
        <f>SUM(E263)+E262</f>
        <v>3978</v>
      </c>
      <c r="F261" s="110">
        <f t="shared" si="55"/>
        <v>43811</v>
      </c>
    </row>
    <row r="262" spans="1:10" s="83" customFormat="1" x14ac:dyDescent="0.25">
      <c r="A262" s="93">
        <v>3221</v>
      </c>
      <c r="B262" s="94" t="s">
        <v>158</v>
      </c>
      <c r="C262" s="143">
        <v>0</v>
      </c>
      <c r="D262" s="111">
        <v>0</v>
      </c>
      <c r="E262" s="143">
        <v>0</v>
      </c>
      <c r="F262" s="143">
        <f t="shared" si="55"/>
        <v>0</v>
      </c>
      <c r="H262" s="219"/>
      <c r="I262" s="219"/>
      <c r="J262" s="219"/>
    </row>
    <row r="263" spans="1:10" x14ac:dyDescent="0.25">
      <c r="A263" s="104">
        <v>3222</v>
      </c>
      <c r="B263" s="94" t="s">
        <v>168</v>
      </c>
      <c r="C263" s="111">
        <v>39833</v>
      </c>
      <c r="D263" s="111">
        <v>0</v>
      </c>
      <c r="E263" s="111">
        <v>3978</v>
      </c>
      <c r="F263" s="111">
        <f t="shared" si="55"/>
        <v>43811</v>
      </c>
    </row>
    <row r="264" spans="1:10" x14ac:dyDescent="0.25">
      <c r="A264" s="90">
        <v>323</v>
      </c>
      <c r="B264" s="91" t="s">
        <v>148</v>
      </c>
      <c r="C264" s="110">
        <v>1087464</v>
      </c>
      <c r="D264" s="110">
        <f>SUM(D265:D268)</f>
        <v>380664</v>
      </c>
      <c r="E264" s="110">
        <f t="shared" ref="E264" si="76">SUM(E265:E268)</f>
        <v>0</v>
      </c>
      <c r="F264" s="110">
        <f t="shared" si="55"/>
        <v>706800</v>
      </c>
    </row>
    <row r="265" spans="1:10" x14ac:dyDescent="0.25">
      <c r="A265" s="104">
        <v>3233</v>
      </c>
      <c r="B265" s="94" t="s">
        <v>159</v>
      </c>
      <c r="C265" s="111">
        <v>173875</v>
      </c>
      <c r="D265" s="111">
        <v>475</v>
      </c>
      <c r="E265" s="111">
        <v>0</v>
      </c>
      <c r="F265" s="111">
        <f t="shared" si="55"/>
        <v>173400</v>
      </c>
    </row>
    <row r="266" spans="1:10" x14ac:dyDescent="0.25">
      <c r="A266" s="104">
        <v>3235</v>
      </c>
      <c r="B266" s="94" t="s">
        <v>169</v>
      </c>
      <c r="C266" s="111">
        <v>135377</v>
      </c>
      <c r="D266" s="111">
        <v>135377</v>
      </c>
      <c r="E266" s="111">
        <v>0</v>
      </c>
      <c r="F266" s="111">
        <f t="shared" si="55"/>
        <v>0</v>
      </c>
    </row>
    <row r="267" spans="1:10" x14ac:dyDescent="0.25">
      <c r="A267" s="104">
        <v>3237</v>
      </c>
      <c r="B267" s="94" t="s">
        <v>149</v>
      </c>
      <c r="C267" s="111">
        <v>451154</v>
      </c>
      <c r="D267" s="111">
        <v>654</v>
      </c>
      <c r="E267" s="111">
        <v>0</v>
      </c>
      <c r="F267" s="111">
        <f t="shared" si="55"/>
        <v>450500</v>
      </c>
    </row>
    <row r="268" spans="1:10" x14ac:dyDescent="0.25">
      <c r="A268" s="104">
        <v>3239</v>
      </c>
      <c r="B268" s="94" t="s">
        <v>161</v>
      </c>
      <c r="C268" s="111">
        <v>327058</v>
      </c>
      <c r="D268" s="111">
        <v>244158</v>
      </c>
      <c r="E268" s="111">
        <v>0</v>
      </c>
      <c r="F268" s="111">
        <f t="shared" si="55"/>
        <v>82900</v>
      </c>
    </row>
    <row r="269" spans="1:10" ht="28.5" x14ac:dyDescent="0.25">
      <c r="A269" s="87">
        <v>42</v>
      </c>
      <c r="B269" s="96" t="s">
        <v>60</v>
      </c>
      <c r="C269" s="97">
        <v>1815183</v>
      </c>
      <c r="D269" s="97">
        <f t="shared" ref="D269:E269" si="77">D270</f>
        <v>201960</v>
      </c>
      <c r="E269" s="97">
        <f t="shared" si="77"/>
        <v>0</v>
      </c>
      <c r="F269" s="97">
        <f t="shared" si="55"/>
        <v>1613223</v>
      </c>
    </row>
    <row r="270" spans="1:10" x14ac:dyDescent="0.25">
      <c r="A270" s="90">
        <v>422</v>
      </c>
      <c r="B270" s="91" t="s">
        <v>127</v>
      </c>
      <c r="C270" s="110">
        <v>1815183</v>
      </c>
      <c r="D270" s="110">
        <f t="shared" ref="D270:E270" si="78">SUM(D271:D272)</f>
        <v>201960</v>
      </c>
      <c r="E270" s="110">
        <f t="shared" si="78"/>
        <v>0</v>
      </c>
      <c r="F270" s="110">
        <f t="shared" si="55"/>
        <v>1613223</v>
      </c>
    </row>
    <row r="271" spans="1:10" x14ac:dyDescent="0.25">
      <c r="A271" s="104">
        <v>4221</v>
      </c>
      <c r="B271" s="94" t="s">
        <v>128</v>
      </c>
      <c r="C271" s="111">
        <v>10153</v>
      </c>
      <c r="D271" s="111">
        <v>3970</v>
      </c>
      <c r="E271" s="111">
        <v>0</v>
      </c>
      <c r="F271" s="111">
        <f t="shared" si="55"/>
        <v>6183</v>
      </c>
    </row>
    <row r="272" spans="1:10" x14ac:dyDescent="0.25">
      <c r="A272" s="104">
        <v>4224</v>
      </c>
      <c r="B272" s="94" t="s">
        <v>131</v>
      </c>
      <c r="C272" s="111">
        <v>1805030</v>
      </c>
      <c r="D272" s="111">
        <v>197990</v>
      </c>
      <c r="E272" s="111">
        <v>0</v>
      </c>
      <c r="F272" s="111">
        <f t="shared" ref="F272:F335" si="79">C272-D272+E272</f>
        <v>1607040</v>
      </c>
    </row>
    <row r="273" spans="1:10" ht="28.5" x14ac:dyDescent="0.25">
      <c r="A273" s="77">
        <v>3605</v>
      </c>
      <c r="B273" s="78" t="s">
        <v>102</v>
      </c>
      <c r="C273" s="79">
        <v>210451547</v>
      </c>
      <c r="D273" s="79">
        <f>D274+D487+D508</f>
        <v>926240</v>
      </c>
      <c r="E273" s="79">
        <f>E274+E487+E508</f>
        <v>16241840</v>
      </c>
      <c r="F273" s="79">
        <f t="shared" si="79"/>
        <v>225767147</v>
      </c>
    </row>
    <row r="274" spans="1:10" x14ac:dyDescent="0.25">
      <c r="A274" s="80" t="s">
        <v>83</v>
      </c>
      <c r="B274" s="81" t="s">
        <v>170</v>
      </c>
      <c r="C274" s="82">
        <v>210327192</v>
      </c>
      <c r="D274" s="82">
        <f>D275+D279+D340+D408+D437+D483</f>
        <v>914600</v>
      </c>
      <c r="E274" s="82">
        <f>E275+E279+E340+E408+E437+E483</f>
        <v>16188007</v>
      </c>
      <c r="F274" s="82">
        <f>C274-D274+E274</f>
        <v>225600599</v>
      </c>
    </row>
    <row r="275" spans="1:10" x14ac:dyDescent="0.25">
      <c r="A275" s="84">
        <v>11</v>
      </c>
      <c r="B275" s="85" t="s">
        <v>16</v>
      </c>
      <c r="C275" s="86">
        <v>0</v>
      </c>
      <c r="D275" s="86">
        <f t="shared" ref="D275:E277" si="80">D276</f>
        <v>0</v>
      </c>
      <c r="E275" s="86">
        <f t="shared" si="80"/>
        <v>0</v>
      </c>
      <c r="F275" s="86">
        <f t="shared" si="79"/>
        <v>0</v>
      </c>
    </row>
    <row r="276" spans="1:10" x14ac:dyDescent="0.25">
      <c r="A276" s="87">
        <v>32</v>
      </c>
      <c r="B276" s="96" t="s">
        <v>27</v>
      </c>
      <c r="C276" s="97">
        <v>0</v>
      </c>
      <c r="D276" s="97">
        <f t="shared" si="80"/>
        <v>0</v>
      </c>
      <c r="E276" s="97">
        <f t="shared" si="80"/>
        <v>0</v>
      </c>
      <c r="F276" s="97">
        <f t="shared" si="79"/>
        <v>0</v>
      </c>
    </row>
    <row r="277" spans="1:10" x14ac:dyDescent="0.25">
      <c r="A277" s="90">
        <v>322</v>
      </c>
      <c r="B277" s="91" t="s">
        <v>157</v>
      </c>
      <c r="C277" s="110">
        <v>0</v>
      </c>
      <c r="D277" s="110">
        <f t="shared" si="80"/>
        <v>0</v>
      </c>
      <c r="E277" s="110">
        <f t="shared" si="80"/>
        <v>0</v>
      </c>
      <c r="F277" s="110">
        <f t="shared" si="79"/>
        <v>0</v>
      </c>
    </row>
    <row r="278" spans="1:10" s="230" customFormat="1" x14ac:dyDescent="0.25">
      <c r="A278" s="227">
        <v>3222</v>
      </c>
      <c r="B278" s="228" t="s">
        <v>168</v>
      </c>
      <c r="C278" s="229">
        <v>877809</v>
      </c>
      <c r="D278" s="229">
        <v>0</v>
      </c>
      <c r="E278" s="229">
        <v>0</v>
      </c>
      <c r="F278" s="229">
        <f t="shared" si="79"/>
        <v>877809</v>
      </c>
      <c r="H278" s="231"/>
      <c r="I278" s="231"/>
      <c r="J278" s="231"/>
    </row>
    <row r="279" spans="1:10" x14ac:dyDescent="0.25">
      <c r="A279" s="84">
        <v>31</v>
      </c>
      <c r="B279" s="85" t="s">
        <v>31</v>
      </c>
      <c r="C279" s="86">
        <v>409020</v>
      </c>
      <c r="D279" s="86">
        <f t="shared" ref="D279:E279" si="81">D280+D312+D317+D320+D335</f>
        <v>118600</v>
      </c>
      <c r="E279" s="86">
        <f t="shared" si="81"/>
        <v>118600</v>
      </c>
      <c r="F279" s="86">
        <f t="shared" si="79"/>
        <v>409020</v>
      </c>
    </row>
    <row r="280" spans="1:10" x14ac:dyDescent="0.25">
      <c r="A280" s="87">
        <v>32</v>
      </c>
      <c r="B280" s="96" t="s">
        <v>27</v>
      </c>
      <c r="C280" s="97">
        <v>408489</v>
      </c>
      <c r="D280" s="97">
        <f t="shared" ref="D280:E280" si="82">D281+D286+D292+D302+D304</f>
        <v>118600</v>
      </c>
      <c r="E280" s="97">
        <f t="shared" si="82"/>
        <v>118600</v>
      </c>
      <c r="F280" s="97">
        <f t="shared" si="79"/>
        <v>408489</v>
      </c>
    </row>
    <row r="281" spans="1:10" x14ac:dyDescent="0.25">
      <c r="A281" s="90">
        <v>321</v>
      </c>
      <c r="B281" s="91" t="s">
        <v>154</v>
      </c>
      <c r="C281" s="110">
        <v>98282</v>
      </c>
      <c r="D281" s="110">
        <f t="shared" ref="D281" si="83">SUM(D282:D285)</f>
        <v>0</v>
      </c>
      <c r="E281" s="110">
        <f t="shared" ref="E281" si="84">SUM(E282:E285)</f>
        <v>33000</v>
      </c>
      <c r="F281" s="110">
        <f t="shared" si="79"/>
        <v>131282</v>
      </c>
    </row>
    <row r="282" spans="1:10" x14ac:dyDescent="0.25">
      <c r="A282" s="104">
        <v>3211</v>
      </c>
      <c r="B282" s="94" t="s">
        <v>167</v>
      </c>
      <c r="C282" s="111">
        <v>68817</v>
      </c>
      <c r="D282" s="111">
        <v>0</v>
      </c>
      <c r="E282" s="111">
        <v>33000</v>
      </c>
      <c r="F282" s="111">
        <f t="shared" si="79"/>
        <v>101817</v>
      </c>
    </row>
    <row r="283" spans="1:10" ht="28.5" x14ac:dyDescent="0.25">
      <c r="A283" s="104">
        <v>3212</v>
      </c>
      <c r="B283" s="94" t="s">
        <v>155</v>
      </c>
      <c r="C283" s="111">
        <v>133</v>
      </c>
      <c r="D283" s="111">
        <v>0</v>
      </c>
      <c r="E283" s="111">
        <v>0</v>
      </c>
      <c r="F283" s="111">
        <f t="shared" si="79"/>
        <v>133</v>
      </c>
    </row>
    <row r="284" spans="1:10" x14ac:dyDescent="0.25">
      <c r="A284" s="104">
        <v>3213</v>
      </c>
      <c r="B284" s="94" t="s">
        <v>156</v>
      </c>
      <c r="C284" s="111">
        <v>29199</v>
      </c>
      <c r="D284" s="111">
        <v>0</v>
      </c>
      <c r="E284" s="111">
        <v>0</v>
      </c>
      <c r="F284" s="111">
        <f t="shared" si="79"/>
        <v>29199</v>
      </c>
    </row>
    <row r="285" spans="1:10" x14ac:dyDescent="0.25">
      <c r="A285" s="104">
        <v>3214</v>
      </c>
      <c r="B285" s="94" t="s">
        <v>171</v>
      </c>
      <c r="C285" s="111">
        <v>133</v>
      </c>
      <c r="D285" s="111">
        <v>0</v>
      </c>
      <c r="E285" s="111">
        <v>0</v>
      </c>
      <c r="F285" s="111">
        <f t="shared" si="79"/>
        <v>133</v>
      </c>
    </row>
    <row r="286" spans="1:10" x14ac:dyDescent="0.25">
      <c r="A286" s="90">
        <v>322</v>
      </c>
      <c r="B286" s="91" t="s">
        <v>157</v>
      </c>
      <c r="C286" s="110">
        <v>57336</v>
      </c>
      <c r="D286" s="110">
        <f t="shared" ref="D286:E286" si="85">SUM(D287:D291)</f>
        <v>23580</v>
      </c>
      <c r="E286" s="110">
        <f t="shared" si="85"/>
        <v>0</v>
      </c>
      <c r="F286" s="110">
        <f t="shared" si="79"/>
        <v>33756</v>
      </c>
    </row>
    <row r="287" spans="1:10" x14ac:dyDescent="0.25">
      <c r="A287" s="104">
        <v>3221</v>
      </c>
      <c r="B287" s="94" t="s">
        <v>158</v>
      </c>
      <c r="C287" s="111">
        <v>26545</v>
      </c>
      <c r="D287" s="111">
        <v>15000</v>
      </c>
      <c r="E287" s="111">
        <v>0</v>
      </c>
      <c r="F287" s="111">
        <f t="shared" si="79"/>
        <v>11545</v>
      </c>
    </row>
    <row r="288" spans="1:10" x14ac:dyDescent="0.25">
      <c r="A288" s="104">
        <v>3222</v>
      </c>
      <c r="B288" s="94" t="s">
        <v>168</v>
      </c>
      <c r="C288" s="111">
        <v>11945</v>
      </c>
      <c r="D288" s="111">
        <v>0</v>
      </c>
      <c r="E288" s="111">
        <v>0</v>
      </c>
      <c r="F288" s="111">
        <f t="shared" si="79"/>
        <v>11945</v>
      </c>
    </row>
    <row r="289" spans="1:6" x14ac:dyDescent="0.25">
      <c r="A289" s="104">
        <v>3223</v>
      </c>
      <c r="B289" s="94" t="s">
        <v>172</v>
      </c>
      <c r="C289" s="111">
        <v>133</v>
      </c>
      <c r="D289" s="111">
        <v>0</v>
      </c>
      <c r="E289" s="111">
        <v>0</v>
      </c>
      <c r="F289" s="111">
        <f t="shared" si="79"/>
        <v>133</v>
      </c>
    </row>
    <row r="290" spans="1:6" ht="28.5" x14ac:dyDescent="0.25">
      <c r="A290" s="104">
        <v>3224</v>
      </c>
      <c r="B290" s="94" t="s">
        <v>173</v>
      </c>
      <c r="C290" s="111">
        <v>133</v>
      </c>
      <c r="D290" s="111">
        <v>0</v>
      </c>
      <c r="E290" s="111">
        <v>0</v>
      </c>
      <c r="F290" s="111">
        <f t="shared" si="79"/>
        <v>133</v>
      </c>
    </row>
    <row r="291" spans="1:6" x14ac:dyDescent="0.25">
      <c r="A291" s="104">
        <v>3225</v>
      </c>
      <c r="B291" s="94" t="s">
        <v>174</v>
      </c>
      <c r="C291" s="111">
        <v>18580</v>
      </c>
      <c r="D291" s="111">
        <v>8580</v>
      </c>
      <c r="E291" s="111">
        <v>0</v>
      </c>
      <c r="F291" s="111">
        <f t="shared" si="79"/>
        <v>10000</v>
      </c>
    </row>
    <row r="292" spans="1:6" x14ac:dyDescent="0.25">
      <c r="A292" s="90">
        <v>323</v>
      </c>
      <c r="B292" s="91" t="s">
        <v>148</v>
      </c>
      <c r="C292" s="110">
        <v>169540</v>
      </c>
      <c r="D292" s="110">
        <f t="shared" ref="D292:E292" si="86">SUM(D293:D301)</f>
        <v>29495</v>
      </c>
      <c r="E292" s="110">
        <f t="shared" si="86"/>
        <v>84800</v>
      </c>
      <c r="F292" s="110">
        <f t="shared" si="79"/>
        <v>224845</v>
      </c>
    </row>
    <row r="293" spans="1:6" x14ac:dyDescent="0.25">
      <c r="A293" s="104">
        <v>3231</v>
      </c>
      <c r="B293" s="94" t="s">
        <v>175</v>
      </c>
      <c r="C293" s="111">
        <v>5495</v>
      </c>
      <c r="D293" s="111">
        <v>4495</v>
      </c>
      <c r="E293" s="111">
        <v>0</v>
      </c>
      <c r="F293" s="111">
        <f t="shared" si="79"/>
        <v>1000</v>
      </c>
    </row>
    <row r="294" spans="1:6" x14ac:dyDescent="0.25">
      <c r="A294" s="104">
        <v>3232</v>
      </c>
      <c r="B294" s="94" t="s">
        <v>176</v>
      </c>
      <c r="C294" s="111">
        <v>133</v>
      </c>
      <c r="D294" s="111">
        <v>0</v>
      </c>
      <c r="E294" s="111">
        <v>0</v>
      </c>
      <c r="F294" s="111">
        <f t="shared" si="79"/>
        <v>133</v>
      </c>
    </row>
    <row r="295" spans="1:6" x14ac:dyDescent="0.25">
      <c r="A295" s="104">
        <v>3233</v>
      </c>
      <c r="B295" s="94" t="s">
        <v>159</v>
      </c>
      <c r="C295" s="111">
        <v>133</v>
      </c>
      <c r="D295" s="111">
        <v>0</v>
      </c>
      <c r="E295" s="111">
        <v>0</v>
      </c>
      <c r="F295" s="111">
        <f t="shared" si="79"/>
        <v>133</v>
      </c>
    </row>
    <row r="296" spans="1:6" x14ac:dyDescent="0.25">
      <c r="A296" s="104">
        <v>3234</v>
      </c>
      <c r="B296" s="94" t="s">
        <v>160</v>
      </c>
      <c r="C296" s="111">
        <v>133</v>
      </c>
      <c r="D296" s="111">
        <v>0</v>
      </c>
      <c r="E296" s="111">
        <v>0</v>
      </c>
      <c r="F296" s="111">
        <f t="shared" si="79"/>
        <v>133</v>
      </c>
    </row>
    <row r="297" spans="1:6" x14ac:dyDescent="0.25">
      <c r="A297" s="104">
        <v>3235</v>
      </c>
      <c r="B297" s="94" t="s">
        <v>169</v>
      </c>
      <c r="C297" s="111">
        <v>133</v>
      </c>
      <c r="D297" s="111">
        <v>0</v>
      </c>
      <c r="E297" s="111">
        <v>0</v>
      </c>
      <c r="F297" s="111">
        <f t="shared" si="79"/>
        <v>133</v>
      </c>
    </row>
    <row r="298" spans="1:6" x14ac:dyDescent="0.25">
      <c r="A298" s="104">
        <v>3236</v>
      </c>
      <c r="B298" s="94" t="s">
        <v>177</v>
      </c>
      <c r="C298" s="111">
        <v>133</v>
      </c>
      <c r="D298" s="111">
        <v>0</v>
      </c>
      <c r="E298" s="111">
        <v>1300</v>
      </c>
      <c r="F298" s="111">
        <f t="shared" si="79"/>
        <v>1433</v>
      </c>
    </row>
    <row r="299" spans="1:6" x14ac:dyDescent="0.25">
      <c r="A299" s="104">
        <v>3237</v>
      </c>
      <c r="B299" s="94" t="s">
        <v>149</v>
      </c>
      <c r="C299" s="111">
        <v>132721</v>
      </c>
      <c r="D299" s="111">
        <v>25000</v>
      </c>
      <c r="E299" s="111">
        <v>0</v>
      </c>
      <c r="F299" s="111">
        <f t="shared" si="79"/>
        <v>107721</v>
      </c>
    </row>
    <row r="300" spans="1:6" x14ac:dyDescent="0.25">
      <c r="A300" s="104">
        <v>3238</v>
      </c>
      <c r="B300" s="94" t="s">
        <v>178</v>
      </c>
      <c r="C300" s="111">
        <v>133</v>
      </c>
      <c r="D300" s="111">
        <v>0</v>
      </c>
      <c r="E300" s="111">
        <v>32000</v>
      </c>
      <c r="F300" s="111">
        <f t="shared" si="79"/>
        <v>32133</v>
      </c>
    </row>
    <row r="301" spans="1:6" x14ac:dyDescent="0.25">
      <c r="A301" s="104">
        <v>3239</v>
      </c>
      <c r="B301" s="94" t="s">
        <v>161</v>
      </c>
      <c r="C301" s="111">
        <v>30526</v>
      </c>
      <c r="D301" s="111">
        <v>0</v>
      </c>
      <c r="E301" s="111">
        <v>51500</v>
      </c>
      <c r="F301" s="111">
        <f t="shared" si="79"/>
        <v>82026</v>
      </c>
    </row>
    <row r="302" spans="1:6" ht="28.5" x14ac:dyDescent="0.25">
      <c r="A302" s="90">
        <v>324</v>
      </c>
      <c r="B302" s="91" t="s">
        <v>179</v>
      </c>
      <c r="C302" s="110">
        <v>49354</v>
      </c>
      <c r="D302" s="110">
        <f t="shared" ref="D302:E302" si="87">D303</f>
        <v>39000</v>
      </c>
      <c r="E302" s="110">
        <f t="shared" si="87"/>
        <v>0</v>
      </c>
      <c r="F302" s="110">
        <f t="shared" si="79"/>
        <v>10354</v>
      </c>
    </row>
    <row r="303" spans="1:6" ht="28.5" x14ac:dyDescent="0.25">
      <c r="A303" s="104">
        <v>3241</v>
      </c>
      <c r="B303" s="94" t="s">
        <v>179</v>
      </c>
      <c r="C303" s="111">
        <v>49354</v>
      </c>
      <c r="D303" s="111">
        <v>39000</v>
      </c>
      <c r="E303" s="111">
        <v>0</v>
      </c>
      <c r="F303" s="111">
        <f t="shared" si="79"/>
        <v>10354</v>
      </c>
    </row>
    <row r="304" spans="1:6" x14ac:dyDescent="0.25">
      <c r="A304" s="90">
        <v>329</v>
      </c>
      <c r="B304" s="91" t="s">
        <v>162</v>
      </c>
      <c r="C304" s="110">
        <v>33977</v>
      </c>
      <c r="D304" s="110">
        <f t="shared" ref="D304:E304" si="88">SUM(D305:D311)</f>
        <v>26525</v>
      </c>
      <c r="E304" s="110">
        <f t="shared" si="88"/>
        <v>800</v>
      </c>
      <c r="F304" s="110">
        <f t="shared" si="79"/>
        <v>8252</v>
      </c>
    </row>
    <row r="305" spans="1:6" ht="28.5" x14ac:dyDescent="0.25">
      <c r="A305" s="104">
        <v>3291</v>
      </c>
      <c r="B305" s="94" t="s">
        <v>180</v>
      </c>
      <c r="C305" s="111">
        <v>133</v>
      </c>
      <c r="D305" s="111">
        <v>0</v>
      </c>
      <c r="E305" s="111">
        <v>0</v>
      </c>
      <c r="F305" s="111">
        <f t="shared" si="79"/>
        <v>133</v>
      </c>
    </row>
    <row r="306" spans="1:6" x14ac:dyDescent="0.25">
      <c r="A306" s="104">
        <v>3292</v>
      </c>
      <c r="B306" s="94" t="s">
        <v>181</v>
      </c>
      <c r="C306" s="111">
        <v>133</v>
      </c>
      <c r="D306" s="111">
        <v>0</v>
      </c>
      <c r="E306" s="111">
        <v>0</v>
      </c>
      <c r="F306" s="111">
        <f t="shared" si="79"/>
        <v>133</v>
      </c>
    </row>
    <row r="307" spans="1:6" x14ac:dyDescent="0.25">
      <c r="A307" s="104">
        <v>3293</v>
      </c>
      <c r="B307" s="94" t="s">
        <v>182</v>
      </c>
      <c r="C307" s="111">
        <v>133</v>
      </c>
      <c r="D307" s="111">
        <v>0</v>
      </c>
      <c r="E307" s="111">
        <v>0</v>
      </c>
      <c r="F307" s="111">
        <f t="shared" si="79"/>
        <v>133</v>
      </c>
    </row>
    <row r="308" spans="1:6" x14ac:dyDescent="0.25">
      <c r="A308" s="104">
        <v>3294</v>
      </c>
      <c r="B308" s="94" t="s">
        <v>183</v>
      </c>
      <c r="C308" s="111">
        <v>33180</v>
      </c>
      <c r="D308" s="111">
        <v>26525</v>
      </c>
      <c r="E308" s="111">
        <v>0</v>
      </c>
      <c r="F308" s="111">
        <f t="shared" si="79"/>
        <v>6655</v>
      </c>
    </row>
    <row r="309" spans="1:6" x14ac:dyDescent="0.25">
      <c r="A309" s="104">
        <v>3295</v>
      </c>
      <c r="B309" s="94" t="s">
        <v>163</v>
      </c>
      <c r="C309" s="111">
        <v>132</v>
      </c>
      <c r="D309" s="111">
        <v>0</v>
      </c>
      <c r="E309" s="111">
        <v>0</v>
      </c>
      <c r="F309" s="111">
        <f t="shared" si="79"/>
        <v>132</v>
      </c>
    </row>
    <row r="310" spans="1:6" x14ac:dyDescent="0.25">
      <c r="A310" s="104">
        <v>3296</v>
      </c>
      <c r="B310" s="94" t="s">
        <v>184</v>
      </c>
      <c r="C310" s="111">
        <v>133</v>
      </c>
      <c r="D310" s="111">
        <v>0</v>
      </c>
      <c r="E310" s="111">
        <v>0</v>
      </c>
      <c r="F310" s="111">
        <f t="shared" si="79"/>
        <v>133</v>
      </c>
    </row>
    <row r="311" spans="1:6" x14ac:dyDescent="0.25">
      <c r="A311" s="104">
        <v>3299</v>
      </c>
      <c r="B311" s="94" t="s">
        <v>162</v>
      </c>
      <c r="C311" s="111">
        <v>133</v>
      </c>
      <c r="D311" s="111">
        <v>0</v>
      </c>
      <c r="E311" s="111">
        <v>800</v>
      </c>
      <c r="F311" s="111">
        <f t="shared" si="79"/>
        <v>933</v>
      </c>
    </row>
    <row r="312" spans="1:6" x14ac:dyDescent="0.25">
      <c r="A312" s="87">
        <v>34</v>
      </c>
      <c r="B312" s="96" t="s">
        <v>58</v>
      </c>
      <c r="C312" s="97">
        <v>398</v>
      </c>
      <c r="D312" s="97">
        <f t="shared" ref="D312:E312" si="89">D313</f>
        <v>0</v>
      </c>
      <c r="E312" s="97">
        <f t="shared" si="89"/>
        <v>0</v>
      </c>
      <c r="F312" s="97">
        <f t="shared" si="79"/>
        <v>398</v>
      </c>
    </row>
    <row r="313" spans="1:6" x14ac:dyDescent="0.25">
      <c r="A313" s="90">
        <v>343</v>
      </c>
      <c r="B313" s="91" t="s">
        <v>185</v>
      </c>
      <c r="C313" s="110">
        <v>398</v>
      </c>
      <c r="D313" s="110">
        <f t="shared" ref="D313:E313" si="90">SUM(D314:D316)</f>
        <v>0</v>
      </c>
      <c r="E313" s="110">
        <f t="shared" si="90"/>
        <v>0</v>
      </c>
      <c r="F313" s="110">
        <f t="shared" si="79"/>
        <v>398</v>
      </c>
    </row>
    <row r="314" spans="1:6" x14ac:dyDescent="0.25">
      <c r="A314" s="104">
        <v>3431</v>
      </c>
      <c r="B314" s="94" t="s">
        <v>186</v>
      </c>
      <c r="C314" s="111">
        <v>132</v>
      </c>
      <c r="D314" s="111">
        <v>0</v>
      </c>
      <c r="E314" s="111">
        <v>0</v>
      </c>
      <c r="F314" s="111">
        <f t="shared" si="79"/>
        <v>132</v>
      </c>
    </row>
    <row r="315" spans="1:6" x14ac:dyDescent="0.25">
      <c r="A315" s="104">
        <v>3433</v>
      </c>
      <c r="B315" s="94" t="s">
        <v>187</v>
      </c>
      <c r="C315" s="111">
        <v>133</v>
      </c>
      <c r="D315" s="111">
        <v>0</v>
      </c>
      <c r="E315" s="111">
        <v>0</v>
      </c>
      <c r="F315" s="111">
        <f t="shared" si="79"/>
        <v>133</v>
      </c>
    </row>
    <row r="316" spans="1:6" x14ac:dyDescent="0.25">
      <c r="A316" s="104">
        <v>3434</v>
      </c>
      <c r="B316" s="94" t="s">
        <v>188</v>
      </c>
      <c r="C316" s="111">
        <v>133</v>
      </c>
      <c r="D316" s="111">
        <v>0</v>
      </c>
      <c r="E316" s="111">
        <v>0</v>
      </c>
      <c r="F316" s="111">
        <f t="shared" si="79"/>
        <v>133</v>
      </c>
    </row>
    <row r="317" spans="1:6" x14ac:dyDescent="0.25">
      <c r="A317" s="87">
        <v>38</v>
      </c>
      <c r="B317" s="96" t="s">
        <v>59</v>
      </c>
      <c r="C317" s="97">
        <v>133</v>
      </c>
      <c r="D317" s="97">
        <f t="shared" ref="D317:E318" si="91">D318</f>
        <v>0</v>
      </c>
      <c r="E317" s="97">
        <f t="shared" si="91"/>
        <v>0</v>
      </c>
      <c r="F317" s="97">
        <f t="shared" si="79"/>
        <v>133</v>
      </c>
    </row>
    <row r="318" spans="1:6" x14ac:dyDescent="0.25">
      <c r="A318" s="90">
        <v>383</v>
      </c>
      <c r="B318" s="91" t="s">
        <v>189</v>
      </c>
      <c r="C318" s="110">
        <v>133</v>
      </c>
      <c r="D318" s="110">
        <f t="shared" si="91"/>
        <v>0</v>
      </c>
      <c r="E318" s="110">
        <f t="shared" si="91"/>
        <v>0</v>
      </c>
      <c r="F318" s="110">
        <f t="shared" si="79"/>
        <v>133</v>
      </c>
    </row>
    <row r="319" spans="1:6" x14ac:dyDescent="0.25">
      <c r="A319" s="104">
        <v>3834</v>
      </c>
      <c r="B319" s="94" t="s">
        <v>190</v>
      </c>
      <c r="C319" s="111">
        <v>133</v>
      </c>
      <c r="D319" s="111">
        <v>0</v>
      </c>
      <c r="E319" s="111">
        <v>0</v>
      </c>
      <c r="F319" s="111">
        <f t="shared" si="79"/>
        <v>133</v>
      </c>
    </row>
    <row r="320" spans="1:6" ht="28.5" x14ac:dyDescent="0.25">
      <c r="A320" s="87">
        <v>42</v>
      </c>
      <c r="B320" s="96" t="s">
        <v>60</v>
      </c>
      <c r="C320" s="97">
        <v>0</v>
      </c>
      <c r="D320" s="97">
        <f t="shared" ref="D320:E320" si="92">D321+D323+D330+D333</f>
        <v>0</v>
      </c>
      <c r="E320" s="97">
        <f t="shared" si="92"/>
        <v>0</v>
      </c>
      <c r="F320" s="97">
        <f t="shared" si="79"/>
        <v>0</v>
      </c>
    </row>
    <row r="321" spans="1:6" x14ac:dyDescent="0.25">
      <c r="A321" s="90">
        <v>421</v>
      </c>
      <c r="B321" s="91" t="s">
        <v>125</v>
      </c>
      <c r="C321" s="110">
        <v>0</v>
      </c>
      <c r="D321" s="110">
        <f t="shared" ref="D321:E321" si="93">D322</f>
        <v>0</v>
      </c>
      <c r="E321" s="110">
        <f t="shared" si="93"/>
        <v>0</v>
      </c>
      <c r="F321" s="110">
        <f t="shared" si="79"/>
        <v>0</v>
      </c>
    </row>
    <row r="322" spans="1:6" x14ac:dyDescent="0.25">
      <c r="A322" s="104">
        <v>4214</v>
      </c>
      <c r="B322" s="94" t="s">
        <v>126</v>
      </c>
      <c r="C322" s="111">
        <v>0</v>
      </c>
      <c r="D322" s="111">
        <v>0</v>
      </c>
      <c r="E322" s="111">
        <v>0</v>
      </c>
      <c r="F322" s="111">
        <f t="shared" si="79"/>
        <v>0</v>
      </c>
    </row>
    <row r="323" spans="1:6" x14ac:dyDescent="0.25">
      <c r="A323" s="90">
        <v>422</v>
      </c>
      <c r="B323" s="91" t="s">
        <v>127</v>
      </c>
      <c r="C323" s="110">
        <v>0</v>
      </c>
      <c r="D323" s="110">
        <f t="shared" ref="D323" si="94">SUM(D324:D329)</f>
        <v>0</v>
      </c>
      <c r="E323" s="110">
        <f t="shared" ref="E323" si="95">SUM(E324:E329)</f>
        <v>0</v>
      </c>
      <c r="F323" s="110">
        <f t="shared" si="79"/>
        <v>0</v>
      </c>
    </row>
    <row r="324" spans="1:6" x14ac:dyDescent="0.25">
      <c r="A324" s="104">
        <v>4221</v>
      </c>
      <c r="B324" s="94" t="s">
        <v>128</v>
      </c>
      <c r="C324" s="111">
        <v>0</v>
      </c>
      <c r="D324" s="111">
        <v>0</v>
      </c>
      <c r="E324" s="111">
        <v>0</v>
      </c>
      <c r="F324" s="111">
        <f t="shared" si="79"/>
        <v>0</v>
      </c>
    </row>
    <row r="325" spans="1:6" x14ac:dyDescent="0.25">
      <c r="A325" s="104">
        <v>4222</v>
      </c>
      <c r="B325" s="94" t="s">
        <v>129</v>
      </c>
      <c r="C325" s="111">
        <v>0</v>
      </c>
      <c r="D325" s="111">
        <v>0</v>
      </c>
      <c r="E325" s="111">
        <v>0</v>
      </c>
      <c r="F325" s="111">
        <f t="shared" si="79"/>
        <v>0</v>
      </c>
    </row>
    <row r="326" spans="1:6" x14ac:dyDescent="0.25">
      <c r="A326" s="104">
        <v>4223</v>
      </c>
      <c r="B326" s="94" t="s">
        <v>130</v>
      </c>
      <c r="C326" s="111">
        <v>0</v>
      </c>
      <c r="D326" s="111">
        <v>0</v>
      </c>
      <c r="E326" s="111">
        <v>0</v>
      </c>
      <c r="F326" s="111">
        <f t="shared" si="79"/>
        <v>0</v>
      </c>
    </row>
    <row r="327" spans="1:6" x14ac:dyDescent="0.25">
      <c r="A327" s="104">
        <v>4224</v>
      </c>
      <c r="B327" s="94" t="s">
        <v>131</v>
      </c>
      <c r="C327" s="111">
        <v>0</v>
      </c>
      <c r="D327" s="111">
        <v>0</v>
      </c>
      <c r="E327" s="111">
        <v>0</v>
      </c>
      <c r="F327" s="111">
        <f t="shared" si="79"/>
        <v>0</v>
      </c>
    </row>
    <row r="328" spans="1:6" x14ac:dyDescent="0.25">
      <c r="A328" s="104">
        <v>4225</v>
      </c>
      <c r="B328" s="94" t="s">
        <v>132</v>
      </c>
      <c r="C328" s="111">
        <v>0</v>
      </c>
      <c r="D328" s="111">
        <v>0</v>
      </c>
      <c r="E328" s="111">
        <v>0</v>
      </c>
      <c r="F328" s="111">
        <f t="shared" si="79"/>
        <v>0</v>
      </c>
    </row>
    <row r="329" spans="1:6" x14ac:dyDescent="0.25">
      <c r="A329" s="104">
        <v>4227</v>
      </c>
      <c r="B329" s="94" t="s">
        <v>133</v>
      </c>
      <c r="C329" s="111">
        <v>0</v>
      </c>
      <c r="D329" s="111">
        <v>0</v>
      </c>
      <c r="E329" s="111">
        <v>0</v>
      </c>
      <c r="F329" s="111">
        <f t="shared" si="79"/>
        <v>0</v>
      </c>
    </row>
    <row r="330" spans="1:6" ht="28.5" x14ac:dyDescent="0.25">
      <c r="A330" s="90">
        <v>424</v>
      </c>
      <c r="B330" s="91" t="s">
        <v>141</v>
      </c>
      <c r="C330" s="110">
        <v>0</v>
      </c>
      <c r="D330" s="110">
        <f t="shared" ref="D330:E330" si="96">SUM(D331:D332)</f>
        <v>0</v>
      </c>
      <c r="E330" s="110">
        <f t="shared" si="96"/>
        <v>0</v>
      </c>
      <c r="F330" s="110">
        <f t="shared" si="79"/>
        <v>0</v>
      </c>
    </row>
    <row r="331" spans="1:6" x14ac:dyDescent="0.25">
      <c r="A331" s="104">
        <v>4241</v>
      </c>
      <c r="B331" s="94" t="s">
        <v>142</v>
      </c>
      <c r="C331" s="111">
        <v>0</v>
      </c>
      <c r="D331" s="111">
        <v>0</v>
      </c>
      <c r="E331" s="111">
        <v>0</v>
      </c>
      <c r="F331" s="111">
        <f t="shared" si="79"/>
        <v>0</v>
      </c>
    </row>
    <row r="332" spans="1:6" ht="28.5" x14ac:dyDescent="0.25">
      <c r="A332" s="104">
        <v>4242</v>
      </c>
      <c r="B332" s="94" t="s">
        <v>143</v>
      </c>
      <c r="C332" s="111">
        <v>0</v>
      </c>
      <c r="D332" s="111">
        <v>0</v>
      </c>
      <c r="E332" s="111">
        <v>0</v>
      </c>
      <c r="F332" s="111">
        <f t="shared" si="79"/>
        <v>0</v>
      </c>
    </row>
    <row r="333" spans="1:6" x14ac:dyDescent="0.25">
      <c r="A333" s="90">
        <v>426</v>
      </c>
      <c r="B333" s="91" t="s">
        <v>134</v>
      </c>
      <c r="C333" s="110">
        <v>0</v>
      </c>
      <c r="D333" s="110">
        <f t="shared" ref="D333:E333" si="97">D334</f>
        <v>0</v>
      </c>
      <c r="E333" s="110">
        <f t="shared" si="97"/>
        <v>0</v>
      </c>
      <c r="F333" s="110">
        <f t="shared" si="79"/>
        <v>0</v>
      </c>
    </row>
    <row r="334" spans="1:6" x14ac:dyDescent="0.25">
      <c r="A334" s="104">
        <v>4262</v>
      </c>
      <c r="B334" s="94" t="s">
        <v>135</v>
      </c>
      <c r="C334" s="111">
        <v>0</v>
      </c>
      <c r="D334" s="111">
        <v>0</v>
      </c>
      <c r="E334" s="111">
        <v>0</v>
      </c>
      <c r="F334" s="111">
        <f t="shared" si="79"/>
        <v>0</v>
      </c>
    </row>
    <row r="335" spans="1:6" ht="28.5" x14ac:dyDescent="0.25">
      <c r="A335" s="87">
        <v>45</v>
      </c>
      <c r="B335" s="96" t="s">
        <v>62</v>
      </c>
      <c r="C335" s="97">
        <v>0</v>
      </c>
      <c r="D335" s="97">
        <f t="shared" ref="D335:E335" si="98">D336+D338</f>
        <v>0</v>
      </c>
      <c r="E335" s="97">
        <f t="shared" si="98"/>
        <v>0</v>
      </c>
      <c r="F335" s="97">
        <f t="shared" si="79"/>
        <v>0</v>
      </c>
    </row>
    <row r="336" spans="1:6" ht="27" customHeight="1" x14ac:dyDescent="0.25">
      <c r="A336" s="90">
        <v>451</v>
      </c>
      <c r="B336" s="91" t="s">
        <v>137</v>
      </c>
      <c r="C336" s="110">
        <v>0</v>
      </c>
      <c r="D336" s="110">
        <f t="shared" ref="D336:E336" si="99">D337</f>
        <v>0</v>
      </c>
      <c r="E336" s="110">
        <f t="shared" si="99"/>
        <v>0</v>
      </c>
      <c r="F336" s="110">
        <f t="shared" ref="F336:F399" si="100">C336-D336+E336</f>
        <v>0</v>
      </c>
    </row>
    <row r="337" spans="1:6" ht="30" customHeight="1" x14ac:dyDescent="0.25">
      <c r="A337" s="104">
        <v>4511</v>
      </c>
      <c r="B337" s="94" t="s">
        <v>137</v>
      </c>
      <c r="C337" s="111">
        <v>0</v>
      </c>
      <c r="D337" s="111">
        <v>0</v>
      </c>
      <c r="E337" s="111">
        <v>0</v>
      </c>
      <c r="F337" s="111">
        <f t="shared" si="100"/>
        <v>0</v>
      </c>
    </row>
    <row r="338" spans="1:6" x14ac:dyDescent="0.25">
      <c r="A338" s="90">
        <v>452</v>
      </c>
      <c r="B338" s="91" t="s">
        <v>138</v>
      </c>
      <c r="C338" s="110">
        <v>0</v>
      </c>
      <c r="D338" s="110">
        <f t="shared" ref="D338:E338" si="101">D339</f>
        <v>0</v>
      </c>
      <c r="E338" s="110">
        <f t="shared" si="101"/>
        <v>0</v>
      </c>
      <c r="F338" s="110">
        <f t="shared" si="100"/>
        <v>0</v>
      </c>
    </row>
    <row r="339" spans="1:6" x14ac:dyDescent="0.25">
      <c r="A339" s="104">
        <v>4521</v>
      </c>
      <c r="B339" s="94" t="s">
        <v>138</v>
      </c>
      <c r="C339" s="111">
        <v>0</v>
      </c>
      <c r="D339" s="111">
        <v>0</v>
      </c>
      <c r="E339" s="111">
        <v>0</v>
      </c>
      <c r="F339" s="111">
        <f t="shared" si="100"/>
        <v>0</v>
      </c>
    </row>
    <row r="340" spans="1:6" x14ac:dyDescent="0.25">
      <c r="A340" s="84">
        <v>43</v>
      </c>
      <c r="B340" s="85" t="s">
        <v>39</v>
      </c>
      <c r="C340" s="86">
        <v>208835851</v>
      </c>
      <c r="D340" s="86">
        <f t="shared" ref="D340:E340" si="102">D341+D348+D380+D386+D389+D403</f>
        <v>786000</v>
      </c>
      <c r="E340" s="86">
        <f t="shared" si="102"/>
        <v>8191481</v>
      </c>
      <c r="F340" s="86">
        <f t="shared" si="100"/>
        <v>216241332</v>
      </c>
    </row>
    <row r="341" spans="1:6" x14ac:dyDescent="0.25">
      <c r="A341" s="87">
        <v>31</v>
      </c>
      <c r="B341" s="96" t="s">
        <v>19</v>
      </c>
      <c r="C341" s="97">
        <v>109480019</v>
      </c>
      <c r="D341" s="97">
        <f t="shared" ref="D341:E341" si="103">D342+D344+D346</f>
        <v>0</v>
      </c>
      <c r="E341" s="97">
        <f t="shared" si="103"/>
        <v>7405481</v>
      </c>
      <c r="F341" s="97">
        <f t="shared" si="100"/>
        <v>116885500</v>
      </c>
    </row>
    <row r="342" spans="1:6" x14ac:dyDescent="0.25">
      <c r="A342" s="90">
        <v>311</v>
      </c>
      <c r="B342" s="91" t="s">
        <v>150</v>
      </c>
      <c r="C342" s="110">
        <v>94237999</v>
      </c>
      <c r="D342" s="110">
        <f t="shared" ref="D342:E342" si="104">D343</f>
        <v>0</v>
      </c>
      <c r="E342" s="110">
        <f t="shared" si="104"/>
        <v>5737001</v>
      </c>
      <c r="F342" s="110">
        <f t="shared" si="100"/>
        <v>99975000</v>
      </c>
    </row>
    <row r="343" spans="1:6" x14ac:dyDescent="0.25">
      <c r="A343" s="104">
        <v>3111</v>
      </c>
      <c r="B343" s="94" t="s">
        <v>151</v>
      </c>
      <c r="C343" s="140">
        <v>94237999</v>
      </c>
      <c r="D343" s="140">
        <v>0</v>
      </c>
      <c r="E343" s="140">
        <v>5737001</v>
      </c>
      <c r="F343" s="140">
        <f t="shared" si="100"/>
        <v>99975000</v>
      </c>
    </row>
    <row r="344" spans="1:6" x14ac:dyDescent="0.25">
      <c r="A344" s="90">
        <v>312</v>
      </c>
      <c r="B344" s="91" t="s">
        <v>166</v>
      </c>
      <c r="C344" s="110">
        <v>2508992</v>
      </c>
      <c r="D344" s="110">
        <f t="shared" ref="D344:E344" si="105">D345</f>
        <v>0</v>
      </c>
      <c r="E344" s="110">
        <f t="shared" si="105"/>
        <v>603508</v>
      </c>
      <c r="F344" s="110">
        <f t="shared" si="100"/>
        <v>3112500</v>
      </c>
    </row>
    <row r="345" spans="1:6" x14ac:dyDescent="0.25">
      <c r="A345" s="104">
        <v>3121</v>
      </c>
      <c r="B345" s="94" t="s">
        <v>166</v>
      </c>
      <c r="C345" s="111">
        <v>2508992</v>
      </c>
      <c r="D345" s="111">
        <v>0</v>
      </c>
      <c r="E345" s="111">
        <v>603508</v>
      </c>
      <c r="F345" s="111">
        <f t="shared" si="100"/>
        <v>3112500</v>
      </c>
    </row>
    <row r="346" spans="1:6" x14ac:dyDescent="0.25">
      <c r="A346" s="90">
        <v>313</v>
      </c>
      <c r="B346" s="91" t="s">
        <v>152</v>
      </c>
      <c r="C346" s="110">
        <v>12733028</v>
      </c>
      <c r="D346" s="110">
        <f>SUM(D347:D347)</f>
        <v>0</v>
      </c>
      <c r="E346" s="110">
        <f>SUM(E347:E347)</f>
        <v>1064972</v>
      </c>
      <c r="F346" s="110">
        <f t="shared" si="100"/>
        <v>13798000</v>
      </c>
    </row>
    <row r="347" spans="1:6" ht="26.25" customHeight="1" x14ac:dyDescent="0.25">
      <c r="A347" s="104">
        <v>3132</v>
      </c>
      <c r="B347" s="94" t="s">
        <v>153</v>
      </c>
      <c r="C347" s="111">
        <v>12733028</v>
      </c>
      <c r="D347" s="111">
        <v>0</v>
      </c>
      <c r="E347" s="111">
        <v>1064972</v>
      </c>
      <c r="F347" s="111">
        <f t="shared" si="100"/>
        <v>13798000</v>
      </c>
    </row>
    <row r="348" spans="1:6" x14ac:dyDescent="0.25">
      <c r="A348" s="87">
        <v>32</v>
      </c>
      <c r="B348" s="96" t="s">
        <v>27</v>
      </c>
      <c r="C348" s="97">
        <v>98656514</v>
      </c>
      <c r="D348" s="97">
        <f t="shared" ref="D348:E348" si="106">D349+D354+D360+D370+D372</f>
        <v>786000</v>
      </c>
      <c r="E348" s="97">
        <f t="shared" si="106"/>
        <v>697000</v>
      </c>
      <c r="F348" s="97">
        <f t="shared" si="100"/>
        <v>98567514</v>
      </c>
    </row>
    <row r="349" spans="1:6" x14ac:dyDescent="0.25">
      <c r="A349" s="173">
        <v>321</v>
      </c>
      <c r="B349" s="174" t="s">
        <v>154</v>
      </c>
      <c r="C349" s="100">
        <v>3276093</v>
      </c>
      <c r="D349" s="100">
        <f t="shared" ref="D349" si="107">SUM(D350:D353)</f>
        <v>0</v>
      </c>
      <c r="E349" s="100">
        <f t="shared" ref="E349" si="108">SUM(E350:E353)</f>
        <v>0</v>
      </c>
      <c r="F349" s="100">
        <f t="shared" si="100"/>
        <v>3276093</v>
      </c>
    </row>
    <row r="350" spans="1:6" x14ac:dyDescent="0.25">
      <c r="A350" s="177">
        <v>3211</v>
      </c>
      <c r="B350" s="178" t="s">
        <v>167</v>
      </c>
      <c r="C350" s="179">
        <v>8362</v>
      </c>
      <c r="D350" s="179">
        <v>0</v>
      </c>
      <c r="E350" s="179">
        <v>0</v>
      </c>
      <c r="F350" s="180">
        <f t="shared" si="100"/>
        <v>8362</v>
      </c>
    </row>
    <row r="351" spans="1:6" ht="28.5" x14ac:dyDescent="0.25">
      <c r="A351" s="126">
        <v>3212</v>
      </c>
      <c r="B351" s="102" t="s">
        <v>155</v>
      </c>
      <c r="C351" s="141">
        <v>3153494</v>
      </c>
      <c r="D351" s="141">
        <v>0</v>
      </c>
      <c r="E351" s="141">
        <v>0</v>
      </c>
      <c r="F351" s="181">
        <f t="shared" si="100"/>
        <v>3153494</v>
      </c>
    </row>
    <row r="352" spans="1:6" x14ac:dyDescent="0.25">
      <c r="A352" s="126">
        <v>3213</v>
      </c>
      <c r="B352" s="102" t="s">
        <v>156</v>
      </c>
      <c r="C352" s="141">
        <v>114104</v>
      </c>
      <c r="D352" s="141">
        <v>0</v>
      </c>
      <c r="E352" s="141">
        <v>0</v>
      </c>
      <c r="F352" s="181">
        <f t="shared" si="100"/>
        <v>114104</v>
      </c>
    </row>
    <row r="353" spans="1:6" x14ac:dyDescent="0.25">
      <c r="A353" s="182">
        <v>3214</v>
      </c>
      <c r="B353" s="183" t="s">
        <v>171</v>
      </c>
      <c r="C353" s="184">
        <v>133</v>
      </c>
      <c r="D353" s="184">
        <v>0</v>
      </c>
      <c r="E353" s="184">
        <v>0</v>
      </c>
      <c r="F353" s="185">
        <f t="shared" si="100"/>
        <v>133</v>
      </c>
    </row>
    <row r="354" spans="1:6" x14ac:dyDescent="0.25">
      <c r="A354" s="175">
        <v>322</v>
      </c>
      <c r="B354" s="176" t="s">
        <v>157</v>
      </c>
      <c r="C354" s="92">
        <v>87004815</v>
      </c>
      <c r="D354" s="92">
        <f t="shared" ref="D354:E354" si="109">SUM(D355:D359)</f>
        <v>786000</v>
      </c>
      <c r="E354" s="92">
        <f t="shared" si="109"/>
        <v>0</v>
      </c>
      <c r="F354" s="92">
        <f t="shared" si="100"/>
        <v>86218815</v>
      </c>
    </row>
    <row r="355" spans="1:6" x14ac:dyDescent="0.25">
      <c r="A355" s="104">
        <v>3221</v>
      </c>
      <c r="B355" s="94" t="s">
        <v>158</v>
      </c>
      <c r="C355" s="111">
        <v>1964298</v>
      </c>
      <c r="D355" s="111">
        <v>0</v>
      </c>
      <c r="E355" s="111">
        <v>0</v>
      </c>
      <c r="F355" s="111">
        <f t="shared" si="100"/>
        <v>1964298</v>
      </c>
    </row>
    <row r="356" spans="1:6" x14ac:dyDescent="0.25">
      <c r="A356" s="104">
        <v>3222</v>
      </c>
      <c r="B356" s="94" t="s">
        <v>168</v>
      </c>
      <c r="C356" s="111">
        <v>80687210</v>
      </c>
      <c r="D356" s="111">
        <v>786000</v>
      </c>
      <c r="E356" s="111">
        <v>0</v>
      </c>
      <c r="F356" s="111">
        <f t="shared" si="100"/>
        <v>79901210</v>
      </c>
    </row>
    <row r="357" spans="1:6" x14ac:dyDescent="0.25">
      <c r="A357" s="104">
        <v>3223</v>
      </c>
      <c r="B357" s="94" t="s">
        <v>172</v>
      </c>
      <c r="C357" s="111">
        <v>3384431</v>
      </c>
      <c r="D357" s="111">
        <v>0</v>
      </c>
      <c r="E357" s="111">
        <v>0</v>
      </c>
      <c r="F357" s="111">
        <f t="shared" si="100"/>
        <v>3384431</v>
      </c>
    </row>
    <row r="358" spans="1:6" ht="28.5" x14ac:dyDescent="0.25">
      <c r="A358" s="104">
        <v>3224</v>
      </c>
      <c r="B358" s="94" t="s">
        <v>173</v>
      </c>
      <c r="C358" s="111">
        <v>331807</v>
      </c>
      <c r="D358" s="111">
        <v>0</v>
      </c>
      <c r="E358" s="111">
        <v>0</v>
      </c>
      <c r="F358" s="111">
        <f t="shared" si="100"/>
        <v>331807</v>
      </c>
    </row>
    <row r="359" spans="1:6" x14ac:dyDescent="0.25">
      <c r="A359" s="104">
        <v>3225</v>
      </c>
      <c r="B359" s="94" t="s">
        <v>174</v>
      </c>
      <c r="C359" s="111">
        <v>637069</v>
      </c>
      <c r="D359" s="111">
        <v>0</v>
      </c>
      <c r="E359" s="111">
        <v>0</v>
      </c>
      <c r="F359" s="111">
        <f t="shared" si="100"/>
        <v>637069</v>
      </c>
    </row>
    <row r="360" spans="1:6" x14ac:dyDescent="0.25">
      <c r="A360" s="90">
        <v>323</v>
      </c>
      <c r="B360" s="91" t="s">
        <v>148</v>
      </c>
      <c r="C360" s="110">
        <v>7372753</v>
      </c>
      <c r="D360" s="110">
        <f t="shared" ref="D360:E360" si="110">SUM(D361:D369)</f>
        <v>0</v>
      </c>
      <c r="E360" s="110">
        <f t="shared" si="110"/>
        <v>240000</v>
      </c>
      <c r="F360" s="110">
        <f t="shared" si="100"/>
        <v>7612753</v>
      </c>
    </row>
    <row r="361" spans="1:6" x14ac:dyDescent="0.25">
      <c r="A361" s="104">
        <v>3231</v>
      </c>
      <c r="B361" s="94" t="s">
        <v>175</v>
      </c>
      <c r="C361" s="111">
        <v>172540</v>
      </c>
      <c r="D361" s="111">
        <v>0</v>
      </c>
      <c r="E361" s="111">
        <v>0</v>
      </c>
      <c r="F361" s="111">
        <f t="shared" si="100"/>
        <v>172540</v>
      </c>
    </row>
    <row r="362" spans="1:6" x14ac:dyDescent="0.25">
      <c r="A362" s="104">
        <v>3232</v>
      </c>
      <c r="B362" s="94" t="s">
        <v>176</v>
      </c>
      <c r="C362" s="111">
        <v>2919902</v>
      </c>
      <c r="D362" s="111">
        <v>0</v>
      </c>
      <c r="E362" s="111">
        <v>0</v>
      </c>
      <c r="F362" s="111">
        <f t="shared" si="100"/>
        <v>2919902</v>
      </c>
    </row>
    <row r="363" spans="1:6" x14ac:dyDescent="0.25">
      <c r="A363" s="104">
        <v>3233</v>
      </c>
      <c r="B363" s="94" t="s">
        <v>159</v>
      </c>
      <c r="C363" s="111">
        <v>46453</v>
      </c>
      <c r="D363" s="111">
        <v>0</v>
      </c>
      <c r="E363" s="111">
        <v>11000</v>
      </c>
      <c r="F363" s="111">
        <f t="shared" si="100"/>
        <v>57453</v>
      </c>
    </row>
    <row r="364" spans="1:6" x14ac:dyDescent="0.25">
      <c r="A364" s="104">
        <v>3234</v>
      </c>
      <c r="B364" s="94" t="s">
        <v>160</v>
      </c>
      <c r="C364" s="142">
        <v>1274139</v>
      </c>
      <c r="D364" s="142">
        <v>0</v>
      </c>
      <c r="E364" s="142">
        <v>0</v>
      </c>
      <c r="F364" s="142">
        <f t="shared" si="100"/>
        <v>1274139</v>
      </c>
    </row>
    <row r="365" spans="1:6" x14ac:dyDescent="0.25">
      <c r="A365" s="104">
        <v>3235</v>
      </c>
      <c r="B365" s="94" t="s">
        <v>169</v>
      </c>
      <c r="C365" s="111">
        <v>238901</v>
      </c>
      <c r="D365" s="111">
        <v>0</v>
      </c>
      <c r="E365" s="111">
        <v>0</v>
      </c>
      <c r="F365" s="111">
        <f t="shared" si="100"/>
        <v>238901</v>
      </c>
    </row>
    <row r="366" spans="1:6" x14ac:dyDescent="0.25">
      <c r="A366" s="104">
        <v>3236</v>
      </c>
      <c r="B366" s="94" t="s">
        <v>177</v>
      </c>
      <c r="C366" s="111">
        <v>743248</v>
      </c>
      <c r="D366" s="111">
        <v>0</v>
      </c>
      <c r="E366" s="111">
        <v>0</v>
      </c>
      <c r="F366" s="111">
        <f t="shared" si="100"/>
        <v>743248</v>
      </c>
    </row>
    <row r="367" spans="1:6" x14ac:dyDescent="0.25">
      <c r="A367" s="104">
        <v>3237</v>
      </c>
      <c r="B367" s="94" t="s">
        <v>149</v>
      </c>
      <c r="C367" s="111">
        <v>424713</v>
      </c>
      <c r="D367" s="111">
        <v>0</v>
      </c>
      <c r="E367" s="111">
        <v>0</v>
      </c>
      <c r="F367" s="111">
        <f t="shared" si="100"/>
        <v>424713</v>
      </c>
    </row>
    <row r="368" spans="1:6" x14ac:dyDescent="0.25">
      <c r="A368" s="104">
        <v>3238</v>
      </c>
      <c r="B368" s="94" t="s">
        <v>178</v>
      </c>
      <c r="C368" s="111">
        <v>623797</v>
      </c>
      <c r="D368" s="111">
        <v>0</v>
      </c>
      <c r="E368" s="111">
        <v>0</v>
      </c>
      <c r="F368" s="111">
        <f t="shared" si="100"/>
        <v>623797</v>
      </c>
    </row>
    <row r="369" spans="1:6" x14ac:dyDescent="0.25">
      <c r="A369" s="104">
        <v>3239</v>
      </c>
      <c r="B369" s="94" t="s">
        <v>161</v>
      </c>
      <c r="C369" s="111">
        <v>929060</v>
      </c>
      <c r="D369" s="111">
        <v>0</v>
      </c>
      <c r="E369" s="111">
        <v>229000</v>
      </c>
      <c r="F369" s="111">
        <f t="shared" si="100"/>
        <v>1158060</v>
      </c>
    </row>
    <row r="370" spans="1:6" ht="28.5" x14ac:dyDescent="0.25">
      <c r="A370" s="90">
        <v>324</v>
      </c>
      <c r="B370" s="91" t="s">
        <v>179</v>
      </c>
      <c r="C370" s="110">
        <v>2920</v>
      </c>
      <c r="D370" s="110">
        <f t="shared" ref="D370:E370" si="111">D371</f>
        <v>0</v>
      </c>
      <c r="E370" s="110">
        <f t="shared" si="111"/>
        <v>0</v>
      </c>
      <c r="F370" s="110">
        <f t="shared" si="100"/>
        <v>2920</v>
      </c>
    </row>
    <row r="371" spans="1:6" ht="28.5" x14ac:dyDescent="0.25">
      <c r="A371" s="104">
        <v>3241</v>
      </c>
      <c r="B371" s="94" t="s">
        <v>179</v>
      </c>
      <c r="C371" s="111">
        <v>2920</v>
      </c>
      <c r="D371" s="111">
        <v>0</v>
      </c>
      <c r="E371" s="111">
        <v>0</v>
      </c>
      <c r="F371" s="111">
        <f t="shared" si="100"/>
        <v>2920</v>
      </c>
    </row>
    <row r="372" spans="1:6" x14ac:dyDescent="0.25">
      <c r="A372" s="90">
        <v>329</v>
      </c>
      <c r="B372" s="91" t="s">
        <v>162</v>
      </c>
      <c r="C372" s="110">
        <v>999933</v>
      </c>
      <c r="D372" s="110">
        <f t="shared" ref="D372:E372" si="112">SUM(D373:D379)</f>
        <v>0</v>
      </c>
      <c r="E372" s="110">
        <f t="shared" si="112"/>
        <v>457000</v>
      </c>
      <c r="F372" s="110">
        <f t="shared" si="100"/>
        <v>1456933</v>
      </c>
    </row>
    <row r="373" spans="1:6" ht="28.5" x14ac:dyDescent="0.25">
      <c r="A373" s="104">
        <v>3291</v>
      </c>
      <c r="B373" s="94" t="s">
        <v>180</v>
      </c>
      <c r="C373" s="111">
        <v>4645</v>
      </c>
      <c r="D373" s="111">
        <v>0</v>
      </c>
      <c r="E373" s="111">
        <v>0</v>
      </c>
      <c r="F373" s="111">
        <f t="shared" si="100"/>
        <v>4645</v>
      </c>
    </row>
    <row r="374" spans="1:6" x14ac:dyDescent="0.25">
      <c r="A374" s="104">
        <v>3292</v>
      </c>
      <c r="B374" s="94" t="s">
        <v>181</v>
      </c>
      <c r="C374" s="111">
        <v>536598</v>
      </c>
      <c r="D374" s="111">
        <v>0</v>
      </c>
      <c r="E374" s="111">
        <v>0</v>
      </c>
      <c r="F374" s="111">
        <f t="shared" si="100"/>
        <v>536598</v>
      </c>
    </row>
    <row r="375" spans="1:6" x14ac:dyDescent="0.25">
      <c r="A375" s="104">
        <v>3293</v>
      </c>
      <c r="B375" s="94" t="s">
        <v>182</v>
      </c>
      <c r="C375" s="111">
        <v>4645</v>
      </c>
      <c r="D375" s="111">
        <v>0</v>
      </c>
      <c r="E375" s="111">
        <v>0</v>
      </c>
      <c r="F375" s="111">
        <f t="shared" si="100"/>
        <v>4645</v>
      </c>
    </row>
    <row r="376" spans="1:6" x14ac:dyDescent="0.25">
      <c r="A376" s="104">
        <v>3294</v>
      </c>
      <c r="B376" s="94" t="s">
        <v>183</v>
      </c>
      <c r="C376" s="111">
        <v>22563</v>
      </c>
      <c r="D376" s="111">
        <v>0</v>
      </c>
      <c r="E376" s="111">
        <v>54000</v>
      </c>
      <c r="F376" s="111">
        <f t="shared" si="100"/>
        <v>76563</v>
      </c>
    </row>
    <row r="377" spans="1:6" x14ac:dyDescent="0.25">
      <c r="A377" s="104">
        <v>3295</v>
      </c>
      <c r="B377" s="94" t="s">
        <v>163</v>
      </c>
      <c r="C377" s="111">
        <v>87730</v>
      </c>
      <c r="D377" s="111">
        <v>0</v>
      </c>
      <c r="E377" s="111">
        <v>145000</v>
      </c>
      <c r="F377" s="111">
        <f t="shared" si="100"/>
        <v>232730</v>
      </c>
    </row>
    <row r="378" spans="1:6" x14ac:dyDescent="0.25">
      <c r="A378" s="104">
        <v>3296</v>
      </c>
      <c r="B378" s="94" t="s">
        <v>184</v>
      </c>
      <c r="C378" s="111">
        <v>335921</v>
      </c>
      <c r="D378" s="111">
        <v>0</v>
      </c>
      <c r="E378" s="111">
        <v>258000</v>
      </c>
      <c r="F378" s="111">
        <f t="shared" si="100"/>
        <v>593921</v>
      </c>
    </row>
    <row r="379" spans="1:6" x14ac:dyDescent="0.25">
      <c r="A379" s="104">
        <v>3299</v>
      </c>
      <c r="B379" s="94" t="s">
        <v>162</v>
      </c>
      <c r="C379" s="111">
        <v>7831</v>
      </c>
      <c r="D379" s="111">
        <v>0</v>
      </c>
      <c r="E379" s="111">
        <v>0</v>
      </c>
      <c r="F379" s="111">
        <f t="shared" si="100"/>
        <v>7831</v>
      </c>
    </row>
    <row r="380" spans="1:6" x14ac:dyDescent="0.25">
      <c r="A380" s="87">
        <v>34</v>
      </c>
      <c r="B380" s="96" t="s">
        <v>58</v>
      </c>
      <c r="C380" s="97">
        <v>389012</v>
      </c>
      <c r="D380" s="97">
        <f t="shared" ref="D380:E380" si="113">D381</f>
        <v>0</v>
      </c>
      <c r="E380" s="97">
        <f t="shared" si="113"/>
        <v>89000</v>
      </c>
      <c r="F380" s="97">
        <f t="shared" si="100"/>
        <v>478012</v>
      </c>
    </row>
    <row r="381" spans="1:6" x14ac:dyDescent="0.25">
      <c r="A381" s="90">
        <v>343</v>
      </c>
      <c r="B381" s="91" t="s">
        <v>185</v>
      </c>
      <c r="C381" s="110">
        <v>389012</v>
      </c>
      <c r="D381" s="110">
        <f t="shared" ref="D381:E381" si="114">SUM(D382:D385)</f>
        <v>0</v>
      </c>
      <c r="E381" s="110">
        <f t="shared" si="114"/>
        <v>89000</v>
      </c>
      <c r="F381" s="110">
        <f t="shared" si="100"/>
        <v>478012</v>
      </c>
    </row>
    <row r="382" spans="1:6" x14ac:dyDescent="0.25">
      <c r="A382" s="104">
        <v>3431</v>
      </c>
      <c r="B382" s="94" t="s">
        <v>186</v>
      </c>
      <c r="C382" s="111">
        <v>17254</v>
      </c>
      <c r="D382" s="111">
        <v>0</v>
      </c>
      <c r="E382" s="111">
        <v>0</v>
      </c>
      <c r="F382" s="111">
        <f t="shared" si="100"/>
        <v>17254</v>
      </c>
    </row>
    <row r="383" spans="1:6" ht="28.5" x14ac:dyDescent="0.25">
      <c r="A383" s="104">
        <v>3432</v>
      </c>
      <c r="B383" s="94" t="s">
        <v>191</v>
      </c>
      <c r="C383" s="111">
        <v>1</v>
      </c>
      <c r="D383" s="111">
        <v>0</v>
      </c>
      <c r="E383" s="111">
        <v>0</v>
      </c>
      <c r="F383" s="111">
        <f t="shared" si="100"/>
        <v>1</v>
      </c>
    </row>
    <row r="384" spans="1:6" x14ac:dyDescent="0.25">
      <c r="A384" s="104">
        <v>3433</v>
      </c>
      <c r="B384" s="94" t="s">
        <v>187</v>
      </c>
      <c r="C384" s="111">
        <v>371624</v>
      </c>
      <c r="D384" s="111">
        <v>0</v>
      </c>
      <c r="E384" s="111">
        <v>89000</v>
      </c>
      <c r="F384" s="111">
        <f t="shared" si="100"/>
        <v>460624</v>
      </c>
    </row>
    <row r="385" spans="1:6" x14ac:dyDescent="0.25">
      <c r="A385" s="104">
        <v>3434</v>
      </c>
      <c r="B385" s="94" t="s">
        <v>188</v>
      </c>
      <c r="C385" s="111">
        <v>133</v>
      </c>
      <c r="D385" s="111">
        <v>0</v>
      </c>
      <c r="E385" s="111">
        <v>0</v>
      </c>
      <c r="F385" s="111">
        <f t="shared" si="100"/>
        <v>133</v>
      </c>
    </row>
    <row r="386" spans="1:6" x14ac:dyDescent="0.25">
      <c r="A386" s="87">
        <v>38</v>
      </c>
      <c r="B386" s="96" t="s">
        <v>59</v>
      </c>
      <c r="C386" s="97">
        <v>310306</v>
      </c>
      <c r="D386" s="97">
        <f t="shared" ref="D386:E387" si="115">D387</f>
        <v>0</v>
      </c>
      <c r="E386" s="97">
        <f t="shared" si="115"/>
        <v>0</v>
      </c>
      <c r="F386" s="97">
        <f t="shared" si="100"/>
        <v>310306</v>
      </c>
    </row>
    <row r="387" spans="1:6" x14ac:dyDescent="0.25">
      <c r="A387" s="90">
        <v>383</v>
      </c>
      <c r="B387" s="91" t="s">
        <v>189</v>
      </c>
      <c r="C387" s="110">
        <v>310306</v>
      </c>
      <c r="D387" s="110">
        <f t="shared" si="115"/>
        <v>0</v>
      </c>
      <c r="E387" s="110">
        <f t="shared" si="115"/>
        <v>0</v>
      </c>
      <c r="F387" s="110">
        <f t="shared" si="100"/>
        <v>310306</v>
      </c>
    </row>
    <row r="388" spans="1:6" x14ac:dyDescent="0.25">
      <c r="A388" s="104">
        <v>3834</v>
      </c>
      <c r="B388" s="94" t="s">
        <v>190</v>
      </c>
      <c r="C388" s="111">
        <v>310306</v>
      </c>
      <c r="D388" s="111">
        <v>0</v>
      </c>
      <c r="E388" s="111">
        <v>0</v>
      </c>
      <c r="F388" s="111">
        <f t="shared" si="100"/>
        <v>310306</v>
      </c>
    </row>
    <row r="389" spans="1:6" ht="28.5" x14ac:dyDescent="0.25">
      <c r="A389" s="87">
        <v>42</v>
      </c>
      <c r="B389" s="96" t="s">
        <v>60</v>
      </c>
      <c r="C389" s="97">
        <v>0</v>
      </c>
      <c r="D389" s="97">
        <f t="shared" ref="D389:E389" si="116">D390+D393+D400</f>
        <v>0</v>
      </c>
      <c r="E389" s="97">
        <f t="shared" si="116"/>
        <v>0</v>
      </c>
      <c r="F389" s="97">
        <f t="shared" si="100"/>
        <v>0</v>
      </c>
    </row>
    <row r="390" spans="1:6" x14ac:dyDescent="0.25">
      <c r="A390" s="90">
        <v>421</v>
      </c>
      <c r="B390" s="91" t="s">
        <v>125</v>
      </c>
      <c r="C390" s="110">
        <v>0</v>
      </c>
      <c r="D390" s="110">
        <f t="shared" ref="D390" si="117">SUM(D391:D392)</f>
        <v>0</v>
      </c>
      <c r="E390" s="110">
        <f t="shared" ref="E390" si="118">SUM(E391:E392)</f>
        <v>0</v>
      </c>
      <c r="F390" s="110">
        <f t="shared" si="100"/>
        <v>0</v>
      </c>
    </row>
    <row r="391" spans="1:6" x14ac:dyDescent="0.25">
      <c r="A391" s="104">
        <v>4212</v>
      </c>
      <c r="B391" s="94" t="s">
        <v>145</v>
      </c>
      <c r="C391" s="111">
        <v>0</v>
      </c>
      <c r="D391" s="111">
        <v>0</v>
      </c>
      <c r="E391" s="111">
        <v>0</v>
      </c>
      <c r="F391" s="111">
        <f t="shared" si="100"/>
        <v>0</v>
      </c>
    </row>
    <row r="392" spans="1:6" x14ac:dyDescent="0.25">
      <c r="A392" s="104">
        <v>4214</v>
      </c>
      <c r="B392" s="94" t="s">
        <v>126</v>
      </c>
      <c r="C392" s="111">
        <v>0</v>
      </c>
      <c r="D392" s="111">
        <v>0</v>
      </c>
      <c r="E392" s="111">
        <v>0</v>
      </c>
      <c r="F392" s="111">
        <f t="shared" si="100"/>
        <v>0</v>
      </c>
    </row>
    <row r="393" spans="1:6" x14ac:dyDescent="0.25">
      <c r="A393" s="90">
        <v>422</v>
      </c>
      <c r="B393" s="91" t="s">
        <v>127</v>
      </c>
      <c r="C393" s="110">
        <v>0</v>
      </c>
      <c r="D393" s="110">
        <f t="shared" ref="D393:E393" si="119">SUM(D394:D399)</f>
        <v>0</v>
      </c>
      <c r="E393" s="110">
        <f t="shared" si="119"/>
        <v>0</v>
      </c>
      <c r="F393" s="110">
        <f t="shared" si="100"/>
        <v>0</v>
      </c>
    </row>
    <row r="394" spans="1:6" x14ac:dyDescent="0.25">
      <c r="A394" s="104">
        <v>4221</v>
      </c>
      <c r="B394" s="94" t="s">
        <v>128</v>
      </c>
      <c r="C394" s="111">
        <v>0</v>
      </c>
      <c r="D394" s="111">
        <v>0</v>
      </c>
      <c r="E394" s="111">
        <v>0</v>
      </c>
      <c r="F394" s="111">
        <f t="shared" si="100"/>
        <v>0</v>
      </c>
    </row>
    <row r="395" spans="1:6" x14ac:dyDescent="0.25">
      <c r="A395" s="104">
        <v>4222</v>
      </c>
      <c r="B395" s="94" t="s">
        <v>129</v>
      </c>
      <c r="C395" s="111">
        <v>0</v>
      </c>
      <c r="D395" s="111">
        <v>0</v>
      </c>
      <c r="E395" s="111">
        <v>0</v>
      </c>
      <c r="F395" s="111">
        <f t="shared" si="100"/>
        <v>0</v>
      </c>
    </row>
    <row r="396" spans="1:6" x14ac:dyDescent="0.25">
      <c r="A396" s="104">
        <v>4223</v>
      </c>
      <c r="B396" s="94" t="s">
        <v>130</v>
      </c>
      <c r="C396" s="111">
        <v>0</v>
      </c>
      <c r="D396" s="111">
        <v>0</v>
      </c>
      <c r="E396" s="111">
        <v>0</v>
      </c>
      <c r="F396" s="111">
        <f t="shared" si="100"/>
        <v>0</v>
      </c>
    </row>
    <row r="397" spans="1:6" x14ac:dyDescent="0.25">
      <c r="A397" s="104">
        <v>4224</v>
      </c>
      <c r="B397" s="94" t="s">
        <v>131</v>
      </c>
      <c r="C397" s="111">
        <v>0</v>
      </c>
      <c r="D397" s="111">
        <v>0</v>
      </c>
      <c r="E397" s="111">
        <v>0</v>
      </c>
      <c r="F397" s="111">
        <f t="shared" si="100"/>
        <v>0</v>
      </c>
    </row>
    <row r="398" spans="1:6" x14ac:dyDescent="0.25">
      <c r="A398" s="104">
        <v>4225</v>
      </c>
      <c r="B398" s="94" t="s">
        <v>132</v>
      </c>
      <c r="C398" s="111">
        <v>0</v>
      </c>
      <c r="D398" s="111">
        <v>0</v>
      </c>
      <c r="E398" s="111">
        <v>0</v>
      </c>
      <c r="F398" s="111">
        <f t="shared" si="100"/>
        <v>0</v>
      </c>
    </row>
    <row r="399" spans="1:6" x14ac:dyDescent="0.25">
      <c r="A399" s="104">
        <v>4227</v>
      </c>
      <c r="B399" s="94" t="s">
        <v>133</v>
      </c>
      <c r="C399" s="111">
        <v>0</v>
      </c>
      <c r="D399" s="111">
        <v>0</v>
      </c>
      <c r="E399" s="111">
        <v>0</v>
      </c>
      <c r="F399" s="111">
        <f t="shared" si="100"/>
        <v>0</v>
      </c>
    </row>
    <row r="400" spans="1:6" x14ac:dyDescent="0.25">
      <c r="A400" s="90">
        <v>426</v>
      </c>
      <c r="B400" s="91" t="s">
        <v>134</v>
      </c>
      <c r="C400" s="110">
        <v>0</v>
      </c>
      <c r="D400" s="110">
        <f t="shared" ref="D400:E400" si="120">SUM(D401:D402)</f>
        <v>0</v>
      </c>
      <c r="E400" s="110">
        <f t="shared" si="120"/>
        <v>0</v>
      </c>
      <c r="F400" s="110">
        <f t="shared" ref="F400:F463" si="121">C400-D400+E400</f>
        <v>0</v>
      </c>
    </row>
    <row r="401" spans="1:6" x14ac:dyDescent="0.25">
      <c r="A401" s="104">
        <v>4262</v>
      </c>
      <c r="B401" s="94" t="s">
        <v>135</v>
      </c>
      <c r="C401" s="111">
        <v>0</v>
      </c>
      <c r="D401" s="111">
        <v>0</v>
      </c>
      <c r="E401" s="111">
        <v>0</v>
      </c>
      <c r="F401" s="111">
        <f t="shared" si="121"/>
        <v>0</v>
      </c>
    </row>
    <row r="402" spans="1:6" x14ac:dyDescent="0.25">
      <c r="A402" s="104">
        <v>4264</v>
      </c>
      <c r="B402" s="94" t="s">
        <v>136</v>
      </c>
      <c r="C402" s="111">
        <v>0</v>
      </c>
      <c r="D402" s="111">
        <v>0</v>
      </c>
      <c r="E402" s="111">
        <v>0</v>
      </c>
      <c r="F402" s="111">
        <f t="shared" si="121"/>
        <v>0</v>
      </c>
    </row>
    <row r="403" spans="1:6" ht="28.5" x14ac:dyDescent="0.25">
      <c r="A403" s="87">
        <v>45</v>
      </c>
      <c r="B403" s="96" t="s">
        <v>62</v>
      </c>
      <c r="C403" s="97">
        <v>0</v>
      </c>
      <c r="D403" s="97">
        <f t="shared" ref="D403:E403" si="122">D404+D406</f>
        <v>0</v>
      </c>
      <c r="E403" s="97">
        <f t="shared" si="122"/>
        <v>0</v>
      </c>
      <c r="F403" s="97">
        <f t="shared" si="121"/>
        <v>0</v>
      </c>
    </row>
    <row r="404" spans="1:6" ht="25.5" customHeight="1" x14ac:dyDescent="0.25">
      <c r="A404" s="90">
        <v>451</v>
      </c>
      <c r="B404" s="91" t="s">
        <v>137</v>
      </c>
      <c r="C404" s="110">
        <v>0</v>
      </c>
      <c r="D404" s="110">
        <f t="shared" ref="D404:E404" si="123">D405</f>
        <v>0</v>
      </c>
      <c r="E404" s="110">
        <f t="shared" si="123"/>
        <v>0</v>
      </c>
      <c r="F404" s="110">
        <f t="shared" si="121"/>
        <v>0</v>
      </c>
    </row>
    <row r="405" spans="1:6" ht="26.25" customHeight="1" x14ac:dyDescent="0.25">
      <c r="A405" s="104">
        <v>4511</v>
      </c>
      <c r="B405" s="94" t="s">
        <v>137</v>
      </c>
      <c r="C405" s="111">
        <v>0</v>
      </c>
      <c r="D405" s="111">
        <v>0</v>
      </c>
      <c r="E405" s="111">
        <v>0</v>
      </c>
      <c r="F405" s="111">
        <f t="shared" si="121"/>
        <v>0</v>
      </c>
    </row>
    <row r="406" spans="1:6" x14ac:dyDescent="0.25">
      <c r="A406" s="90">
        <v>452</v>
      </c>
      <c r="B406" s="91" t="s">
        <v>138</v>
      </c>
      <c r="C406" s="110">
        <v>0</v>
      </c>
      <c r="D406" s="110">
        <f t="shared" ref="D406:E406" si="124">D407</f>
        <v>0</v>
      </c>
      <c r="E406" s="110">
        <f t="shared" si="124"/>
        <v>0</v>
      </c>
      <c r="F406" s="110">
        <f t="shared" si="121"/>
        <v>0</v>
      </c>
    </row>
    <row r="407" spans="1:6" x14ac:dyDescent="0.25">
      <c r="A407" s="104">
        <v>4521</v>
      </c>
      <c r="B407" s="94" t="s">
        <v>138</v>
      </c>
      <c r="C407" s="111">
        <v>0</v>
      </c>
      <c r="D407" s="111">
        <v>0</v>
      </c>
      <c r="E407" s="111">
        <v>0</v>
      </c>
      <c r="F407" s="111">
        <f t="shared" si="121"/>
        <v>0</v>
      </c>
    </row>
    <row r="408" spans="1:6" x14ac:dyDescent="0.25">
      <c r="A408" s="84">
        <v>52</v>
      </c>
      <c r="B408" s="85" t="s">
        <v>38</v>
      </c>
      <c r="C408" s="86">
        <v>944422</v>
      </c>
      <c r="D408" s="86">
        <f>D409+D415+D428+D434</f>
        <v>0</v>
      </c>
      <c r="E408" s="86">
        <f>E409+E415+E428+E434</f>
        <v>7867926</v>
      </c>
      <c r="F408" s="86">
        <f t="shared" si="121"/>
        <v>8812348</v>
      </c>
    </row>
    <row r="409" spans="1:6" x14ac:dyDescent="0.25">
      <c r="A409" s="134">
        <v>31</v>
      </c>
      <c r="B409" s="135" t="s">
        <v>19</v>
      </c>
      <c r="C409" s="97">
        <v>874072</v>
      </c>
      <c r="D409" s="97">
        <f>D410+D413</f>
        <v>0</v>
      </c>
      <c r="E409" s="97">
        <f>E410+E413</f>
        <v>0</v>
      </c>
      <c r="F409" s="97">
        <f t="shared" si="121"/>
        <v>874072</v>
      </c>
    </row>
    <row r="410" spans="1:6" x14ac:dyDescent="0.25">
      <c r="A410" s="98">
        <v>311</v>
      </c>
      <c r="B410" s="99" t="s">
        <v>150</v>
      </c>
      <c r="C410" s="110">
        <v>803238</v>
      </c>
      <c r="D410" s="110">
        <f>D411+D412</f>
        <v>0</v>
      </c>
      <c r="E410" s="110">
        <f>E411+E412</f>
        <v>0</v>
      </c>
      <c r="F410" s="110">
        <f t="shared" si="121"/>
        <v>803238</v>
      </c>
    </row>
    <row r="411" spans="1:6" x14ac:dyDescent="0.25">
      <c r="A411" s="126">
        <v>3111</v>
      </c>
      <c r="B411" s="102" t="s">
        <v>151</v>
      </c>
      <c r="C411" s="128">
        <v>519211</v>
      </c>
      <c r="D411" s="128">
        <v>0</v>
      </c>
      <c r="E411" s="128">
        <v>0</v>
      </c>
      <c r="F411" s="128">
        <f t="shared" si="121"/>
        <v>519211</v>
      </c>
    </row>
    <row r="412" spans="1:6" x14ac:dyDescent="0.25">
      <c r="A412" s="126">
        <v>3114</v>
      </c>
      <c r="B412" s="102" t="s">
        <v>192</v>
      </c>
      <c r="C412" s="128">
        <v>284027</v>
      </c>
      <c r="D412" s="128">
        <v>0</v>
      </c>
      <c r="E412" s="128">
        <v>0</v>
      </c>
      <c r="F412" s="128">
        <f t="shared" si="121"/>
        <v>284027</v>
      </c>
    </row>
    <row r="413" spans="1:6" x14ac:dyDescent="0.25">
      <c r="A413" s="98">
        <v>313</v>
      </c>
      <c r="B413" s="99" t="s">
        <v>152</v>
      </c>
      <c r="C413" s="110">
        <v>70834</v>
      </c>
      <c r="D413" s="110">
        <f>D414</f>
        <v>0</v>
      </c>
      <c r="E413" s="110">
        <f>E414</f>
        <v>0</v>
      </c>
      <c r="F413" s="110">
        <f t="shared" si="121"/>
        <v>70834</v>
      </c>
    </row>
    <row r="414" spans="1:6" ht="25.5" customHeight="1" x14ac:dyDescent="0.25">
      <c r="A414" s="126">
        <v>3132</v>
      </c>
      <c r="B414" s="127" t="s">
        <v>153</v>
      </c>
      <c r="C414" s="128">
        <v>70834</v>
      </c>
      <c r="D414" s="128">
        <v>0</v>
      </c>
      <c r="E414" s="128">
        <v>0</v>
      </c>
      <c r="F414" s="128">
        <f t="shared" si="121"/>
        <v>70834</v>
      </c>
    </row>
    <row r="415" spans="1:6" x14ac:dyDescent="0.25">
      <c r="A415" s="87">
        <v>32</v>
      </c>
      <c r="B415" s="96" t="s">
        <v>27</v>
      </c>
      <c r="C415" s="97">
        <v>70350</v>
      </c>
      <c r="D415" s="97">
        <f t="shared" ref="D415:E415" si="125">D416+D419+D422+D426</f>
        <v>0</v>
      </c>
      <c r="E415" s="97">
        <f t="shared" si="125"/>
        <v>7867926</v>
      </c>
      <c r="F415" s="97">
        <f t="shared" si="121"/>
        <v>7938276</v>
      </c>
    </row>
    <row r="416" spans="1:6" x14ac:dyDescent="0.25">
      <c r="A416" s="98">
        <v>321</v>
      </c>
      <c r="B416" s="99" t="s">
        <v>154</v>
      </c>
      <c r="C416" s="110">
        <v>44993</v>
      </c>
      <c r="D416" s="110">
        <f t="shared" ref="D416:E416" si="126">D418+D417</f>
        <v>0</v>
      </c>
      <c r="E416" s="110">
        <f t="shared" si="126"/>
        <v>3784</v>
      </c>
      <c r="F416" s="110">
        <f t="shared" si="121"/>
        <v>48777</v>
      </c>
    </row>
    <row r="417" spans="1:6" x14ac:dyDescent="0.25">
      <c r="A417" s="101">
        <v>3211</v>
      </c>
      <c r="B417" s="94" t="s">
        <v>167</v>
      </c>
      <c r="C417" s="143">
        <v>133</v>
      </c>
      <c r="D417" s="143">
        <v>0</v>
      </c>
      <c r="E417" s="143">
        <v>3784</v>
      </c>
      <c r="F417" s="143">
        <f t="shared" si="121"/>
        <v>3917</v>
      </c>
    </row>
    <row r="418" spans="1:6" ht="28.5" x14ac:dyDescent="0.25">
      <c r="A418" s="126">
        <v>3212</v>
      </c>
      <c r="B418" s="127" t="s">
        <v>155</v>
      </c>
      <c r="C418" s="128">
        <v>44860</v>
      </c>
      <c r="D418" s="128">
        <v>0</v>
      </c>
      <c r="E418" s="128">
        <v>0</v>
      </c>
      <c r="F418" s="128">
        <f t="shared" si="121"/>
        <v>44860</v>
      </c>
    </row>
    <row r="419" spans="1:6" x14ac:dyDescent="0.25">
      <c r="A419" s="90">
        <v>322</v>
      </c>
      <c r="B419" s="91" t="s">
        <v>157</v>
      </c>
      <c r="C419" s="110">
        <v>0</v>
      </c>
      <c r="D419" s="110">
        <f t="shared" ref="D419" si="127">SUM(D420:D421)</f>
        <v>0</v>
      </c>
      <c r="E419" s="110">
        <f t="shared" ref="E419" si="128">SUM(E420:E421)</f>
        <v>7785461</v>
      </c>
      <c r="F419" s="110">
        <f t="shared" si="121"/>
        <v>7785461</v>
      </c>
    </row>
    <row r="420" spans="1:6" x14ac:dyDescent="0.25">
      <c r="A420" s="104">
        <v>3221</v>
      </c>
      <c r="B420" s="94" t="s">
        <v>158</v>
      </c>
      <c r="C420" s="111">
        <v>0</v>
      </c>
      <c r="D420" s="111">
        <v>0</v>
      </c>
      <c r="E420" s="111">
        <v>7785461</v>
      </c>
      <c r="F420" s="111">
        <f t="shared" si="121"/>
        <v>7785461</v>
      </c>
    </row>
    <row r="421" spans="1:6" x14ac:dyDescent="0.25">
      <c r="A421" s="104">
        <v>3222</v>
      </c>
      <c r="B421" s="94" t="s">
        <v>168</v>
      </c>
      <c r="C421" s="111">
        <v>0</v>
      </c>
      <c r="D421" s="111">
        <v>0</v>
      </c>
      <c r="E421" s="111">
        <v>0</v>
      </c>
      <c r="F421" s="111">
        <f t="shared" si="121"/>
        <v>0</v>
      </c>
    </row>
    <row r="422" spans="1:6" x14ac:dyDescent="0.25">
      <c r="A422" s="90">
        <v>323</v>
      </c>
      <c r="B422" s="91" t="s">
        <v>148</v>
      </c>
      <c r="C422" s="110">
        <v>25357</v>
      </c>
      <c r="D422" s="110">
        <f t="shared" ref="D422:E422" si="129">SUM(D423:D425)</f>
        <v>0</v>
      </c>
      <c r="E422" s="110">
        <f t="shared" si="129"/>
        <v>78681</v>
      </c>
      <c r="F422" s="110">
        <f t="shared" si="121"/>
        <v>104038</v>
      </c>
    </row>
    <row r="423" spans="1:6" x14ac:dyDescent="0.25">
      <c r="A423" s="104">
        <v>3237</v>
      </c>
      <c r="B423" s="94" t="s">
        <v>149</v>
      </c>
      <c r="C423" s="111">
        <v>21110</v>
      </c>
      <c r="D423" s="111">
        <v>0</v>
      </c>
      <c r="E423" s="111">
        <v>75000</v>
      </c>
      <c r="F423" s="111">
        <f t="shared" si="121"/>
        <v>96110</v>
      </c>
    </row>
    <row r="424" spans="1:6" x14ac:dyDescent="0.25">
      <c r="A424" s="104">
        <v>3238</v>
      </c>
      <c r="B424" s="94" t="s">
        <v>178</v>
      </c>
      <c r="C424" s="111">
        <v>133</v>
      </c>
      <c r="D424" s="111">
        <v>0</v>
      </c>
      <c r="E424" s="111">
        <v>3681</v>
      </c>
      <c r="F424" s="111">
        <f t="shared" si="121"/>
        <v>3814</v>
      </c>
    </row>
    <row r="425" spans="1:6" x14ac:dyDescent="0.25">
      <c r="A425" s="104">
        <v>3239</v>
      </c>
      <c r="B425" s="94" t="s">
        <v>161</v>
      </c>
      <c r="C425" s="111">
        <v>4114</v>
      </c>
      <c r="D425" s="111">
        <v>0</v>
      </c>
      <c r="E425" s="111">
        <v>0</v>
      </c>
      <c r="F425" s="111">
        <f t="shared" si="121"/>
        <v>4114</v>
      </c>
    </row>
    <row r="426" spans="1:6" ht="28.5" x14ac:dyDescent="0.25">
      <c r="A426" s="90">
        <v>324</v>
      </c>
      <c r="B426" s="91" t="s">
        <v>179</v>
      </c>
      <c r="C426" s="110">
        <v>0</v>
      </c>
      <c r="D426" s="110">
        <f t="shared" ref="D426:E426" si="130">D427</f>
        <v>0</v>
      </c>
      <c r="E426" s="110">
        <f t="shared" si="130"/>
        <v>0</v>
      </c>
      <c r="F426" s="110">
        <f t="shared" si="121"/>
        <v>0</v>
      </c>
    </row>
    <row r="427" spans="1:6" ht="28.5" x14ac:dyDescent="0.25">
      <c r="A427" s="104">
        <v>3241</v>
      </c>
      <c r="B427" s="94" t="s">
        <v>179</v>
      </c>
      <c r="C427" s="111">
        <v>0</v>
      </c>
      <c r="D427" s="111">
        <v>0</v>
      </c>
      <c r="E427" s="111">
        <v>0</v>
      </c>
      <c r="F427" s="111">
        <f t="shared" si="121"/>
        <v>0</v>
      </c>
    </row>
    <row r="428" spans="1:6" ht="28.5" x14ac:dyDescent="0.25">
      <c r="A428" s="87">
        <v>42</v>
      </c>
      <c r="B428" s="96" t="s">
        <v>60</v>
      </c>
      <c r="C428" s="97">
        <v>0</v>
      </c>
      <c r="D428" s="97">
        <f t="shared" ref="D428:E428" si="131">D429+D432</f>
        <v>0</v>
      </c>
      <c r="E428" s="97">
        <f t="shared" si="131"/>
        <v>0</v>
      </c>
      <c r="F428" s="97">
        <f t="shared" si="121"/>
        <v>0</v>
      </c>
    </row>
    <row r="429" spans="1:6" x14ac:dyDescent="0.25">
      <c r="A429" s="90">
        <v>422</v>
      </c>
      <c r="B429" s="91" t="s">
        <v>127</v>
      </c>
      <c r="C429" s="110">
        <v>0</v>
      </c>
      <c r="D429" s="110">
        <f t="shared" ref="D429:E429" si="132">SUM(D430:D431)</f>
        <v>0</v>
      </c>
      <c r="E429" s="110">
        <f t="shared" si="132"/>
        <v>0</v>
      </c>
      <c r="F429" s="110">
        <f t="shared" si="121"/>
        <v>0</v>
      </c>
    </row>
    <row r="430" spans="1:6" x14ac:dyDescent="0.25">
      <c r="A430" s="104">
        <v>4221</v>
      </c>
      <c r="B430" s="94" t="s">
        <v>128</v>
      </c>
      <c r="C430" s="111">
        <v>0</v>
      </c>
      <c r="D430" s="111">
        <v>0</v>
      </c>
      <c r="E430" s="111">
        <v>0</v>
      </c>
      <c r="F430" s="111">
        <f t="shared" si="121"/>
        <v>0</v>
      </c>
    </row>
    <row r="431" spans="1:6" x14ac:dyDescent="0.25">
      <c r="A431" s="104">
        <v>4224</v>
      </c>
      <c r="B431" s="94" t="s">
        <v>131</v>
      </c>
      <c r="C431" s="111">
        <v>0</v>
      </c>
      <c r="D431" s="111">
        <v>0</v>
      </c>
      <c r="E431" s="111">
        <v>0</v>
      </c>
      <c r="F431" s="111">
        <f t="shared" si="121"/>
        <v>0</v>
      </c>
    </row>
    <row r="432" spans="1:6" x14ac:dyDescent="0.25">
      <c r="A432" s="90">
        <v>426</v>
      </c>
      <c r="B432" s="91" t="s">
        <v>134</v>
      </c>
      <c r="C432" s="110">
        <v>0</v>
      </c>
      <c r="D432" s="110">
        <f t="shared" ref="D432:E432" si="133">D433</f>
        <v>0</v>
      </c>
      <c r="E432" s="110">
        <f t="shared" si="133"/>
        <v>0</v>
      </c>
      <c r="F432" s="110">
        <f t="shared" si="121"/>
        <v>0</v>
      </c>
    </row>
    <row r="433" spans="1:6" x14ac:dyDescent="0.25">
      <c r="A433" s="104">
        <v>4262</v>
      </c>
      <c r="B433" s="94" t="s">
        <v>135</v>
      </c>
      <c r="C433" s="111">
        <v>0</v>
      </c>
      <c r="D433" s="111">
        <v>0</v>
      </c>
      <c r="E433" s="111">
        <v>0</v>
      </c>
      <c r="F433" s="111">
        <f t="shared" si="121"/>
        <v>0</v>
      </c>
    </row>
    <row r="434" spans="1:6" ht="28.5" x14ac:dyDescent="0.25">
      <c r="A434" s="87">
        <v>45</v>
      </c>
      <c r="B434" s="96" t="s">
        <v>62</v>
      </c>
      <c r="C434" s="97">
        <v>0</v>
      </c>
      <c r="D434" s="97">
        <f t="shared" ref="D434:E435" si="134">D435</f>
        <v>0</v>
      </c>
      <c r="E434" s="97">
        <f t="shared" si="134"/>
        <v>0</v>
      </c>
      <c r="F434" s="97">
        <f t="shared" si="121"/>
        <v>0</v>
      </c>
    </row>
    <row r="435" spans="1:6" ht="28.5" customHeight="1" x14ac:dyDescent="0.25">
      <c r="A435" s="90">
        <v>451</v>
      </c>
      <c r="B435" s="91" t="s">
        <v>137</v>
      </c>
      <c r="C435" s="110">
        <v>0</v>
      </c>
      <c r="D435" s="110">
        <f t="shared" si="134"/>
        <v>0</v>
      </c>
      <c r="E435" s="110">
        <f t="shared" si="134"/>
        <v>0</v>
      </c>
      <c r="F435" s="110">
        <f t="shared" si="121"/>
        <v>0</v>
      </c>
    </row>
    <row r="436" spans="1:6" ht="24.75" customHeight="1" x14ac:dyDescent="0.25">
      <c r="A436" s="104">
        <v>4511</v>
      </c>
      <c r="B436" s="94" t="s">
        <v>137</v>
      </c>
      <c r="C436" s="111">
        <v>0</v>
      </c>
      <c r="D436" s="111">
        <v>0</v>
      </c>
      <c r="E436" s="111">
        <v>0</v>
      </c>
      <c r="F436" s="111">
        <f t="shared" si="121"/>
        <v>0</v>
      </c>
    </row>
    <row r="437" spans="1:6" x14ac:dyDescent="0.25">
      <c r="A437" s="84">
        <v>61</v>
      </c>
      <c r="B437" s="85" t="s">
        <v>54</v>
      </c>
      <c r="C437" s="86">
        <v>137899</v>
      </c>
      <c r="D437" s="86">
        <f>D438+D441+D464+D478</f>
        <v>10000</v>
      </c>
      <c r="E437" s="86">
        <f>E438+E441+E464+E478</f>
        <v>10000</v>
      </c>
      <c r="F437" s="86">
        <f t="shared" si="121"/>
        <v>137899</v>
      </c>
    </row>
    <row r="438" spans="1:6" x14ac:dyDescent="0.25">
      <c r="A438" s="134">
        <v>31</v>
      </c>
      <c r="B438" s="135" t="s">
        <v>19</v>
      </c>
      <c r="C438" s="97">
        <v>9025</v>
      </c>
      <c r="D438" s="97">
        <f t="shared" ref="D438:E439" si="135">D439</f>
        <v>2500</v>
      </c>
      <c r="E438" s="97">
        <f t="shared" si="135"/>
        <v>0</v>
      </c>
      <c r="F438" s="97">
        <f t="shared" si="121"/>
        <v>6525</v>
      </c>
    </row>
    <row r="439" spans="1:6" x14ac:dyDescent="0.25">
      <c r="A439" s="98">
        <v>311</v>
      </c>
      <c r="B439" s="99" t="s">
        <v>150</v>
      </c>
      <c r="C439" s="110">
        <v>9025</v>
      </c>
      <c r="D439" s="110">
        <f t="shared" si="135"/>
        <v>2500</v>
      </c>
      <c r="E439" s="110">
        <f t="shared" si="135"/>
        <v>0</v>
      </c>
      <c r="F439" s="110">
        <f t="shared" si="121"/>
        <v>6525</v>
      </c>
    </row>
    <row r="440" spans="1:6" x14ac:dyDescent="0.25">
      <c r="A440" s="126">
        <v>3111</v>
      </c>
      <c r="B440" s="102" t="s">
        <v>151</v>
      </c>
      <c r="C440" s="144">
        <v>9025</v>
      </c>
      <c r="D440" s="144">
        <v>2500</v>
      </c>
      <c r="E440" s="144">
        <v>0</v>
      </c>
      <c r="F440" s="144">
        <f t="shared" si="121"/>
        <v>6525</v>
      </c>
    </row>
    <row r="441" spans="1:6" x14ac:dyDescent="0.25">
      <c r="A441" s="87">
        <v>32</v>
      </c>
      <c r="B441" s="96" t="s">
        <v>27</v>
      </c>
      <c r="C441" s="97">
        <v>128874</v>
      </c>
      <c r="D441" s="97">
        <f t="shared" ref="D441:E441" si="136">D442+D446+D451+D458+D460</f>
        <v>7500</v>
      </c>
      <c r="E441" s="97">
        <f t="shared" si="136"/>
        <v>10000</v>
      </c>
      <c r="F441" s="97">
        <f t="shared" si="121"/>
        <v>131374</v>
      </c>
    </row>
    <row r="442" spans="1:6" x14ac:dyDescent="0.25">
      <c r="A442" s="90">
        <v>321</v>
      </c>
      <c r="B442" s="91" t="s">
        <v>154</v>
      </c>
      <c r="C442" s="110">
        <v>70872</v>
      </c>
      <c r="D442" s="110">
        <f t="shared" ref="D442" si="137">SUM(D443:D445)</f>
        <v>0</v>
      </c>
      <c r="E442" s="110">
        <f t="shared" ref="E442" si="138">SUM(E443:E445)</f>
        <v>9000</v>
      </c>
      <c r="F442" s="110">
        <f>C442-D442+E442</f>
        <v>79872</v>
      </c>
    </row>
    <row r="443" spans="1:6" x14ac:dyDescent="0.25">
      <c r="A443" s="104">
        <v>3211</v>
      </c>
      <c r="B443" s="94" t="s">
        <v>167</v>
      </c>
      <c r="C443" s="111">
        <v>31587</v>
      </c>
      <c r="D443" s="111">
        <v>0</v>
      </c>
      <c r="E443" s="111">
        <v>9000</v>
      </c>
      <c r="F443" s="111">
        <f t="shared" si="121"/>
        <v>40587</v>
      </c>
    </row>
    <row r="444" spans="1:6" ht="28.5" x14ac:dyDescent="0.25">
      <c r="A444" s="104">
        <v>3212</v>
      </c>
      <c r="B444" s="94" t="s">
        <v>155</v>
      </c>
      <c r="C444" s="111">
        <v>0</v>
      </c>
      <c r="D444" s="111">
        <v>0</v>
      </c>
      <c r="E444" s="111">
        <v>0</v>
      </c>
      <c r="F444" s="111">
        <f t="shared" si="121"/>
        <v>0</v>
      </c>
    </row>
    <row r="445" spans="1:6" x14ac:dyDescent="0.25">
      <c r="A445" s="104">
        <v>3213</v>
      </c>
      <c r="B445" s="94" t="s">
        <v>156</v>
      </c>
      <c r="C445" s="111">
        <v>39285</v>
      </c>
      <c r="D445" s="111">
        <v>0</v>
      </c>
      <c r="E445" s="111">
        <v>0</v>
      </c>
      <c r="F445" s="111">
        <f t="shared" si="121"/>
        <v>39285</v>
      </c>
    </row>
    <row r="446" spans="1:6" x14ac:dyDescent="0.25">
      <c r="A446" s="90">
        <v>322</v>
      </c>
      <c r="B446" s="91" t="s">
        <v>157</v>
      </c>
      <c r="C446" s="110">
        <v>37162</v>
      </c>
      <c r="D446" s="110">
        <f t="shared" ref="D446:E446" si="139">SUM(D447:D450)</f>
        <v>7500</v>
      </c>
      <c r="E446" s="110">
        <f t="shared" si="139"/>
        <v>0</v>
      </c>
      <c r="F446" s="110">
        <f t="shared" si="121"/>
        <v>29662</v>
      </c>
    </row>
    <row r="447" spans="1:6" x14ac:dyDescent="0.25">
      <c r="A447" s="104">
        <v>3221</v>
      </c>
      <c r="B447" s="94" t="s">
        <v>158</v>
      </c>
      <c r="C447" s="111">
        <v>7963</v>
      </c>
      <c r="D447" s="111">
        <v>5000</v>
      </c>
      <c r="E447" s="111">
        <v>0</v>
      </c>
      <c r="F447" s="111">
        <f t="shared" si="121"/>
        <v>2963</v>
      </c>
    </row>
    <row r="448" spans="1:6" x14ac:dyDescent="0.25">
      <c r="A448" s="104">
        <v>3222</v>
      </c>
      <c r="B448" s="94" t="s">
        <v>168</v>
      </c>
      <c r="C448" s="111">
        <v>26545</v>
      </c>
      <c r="D448" s="111">
        <v>2500</v>
      </c>
      <c r="E448" s="111">
        <v>0</v>
      </c>
      <c r="F448" s="111">
        <f t="shared" si="121"/>
        <v>24045</v>
      </c>
    </row>
    <row r="449" spans="1:6" ht="28.5" x14ac:dyDescent="0.25">
      <c r="A449" s="104">
        <v>3224</v>
      </c>
      <c r="B449" s="94" t="s">
        <v>173</v>
      </c>
      <c r="C449" s="111">
        <v>1327</v>
      </c>
      <c r="D449" s="111">
        <v>0</v>
      </c>
      <c r="E449" s="111">
        <v>0</v>
      </c>
      <c r="F449" s="111">
        <f t="shared" si="121"/>
        <v>1327</v>
      </c>
    </row>
    <row r="450" spans="1:6" x14ac:dyDescent="0.25">
      <c r="A450" s="104">
        <v>3225</v>
      </c>
      <c r="B450" s="94" t="s">
        <v>174</v>
      </c>
      <c r="C450" s="111">
        <v>1327</v>
      </c>
      <c r="D450" s="111">
        <v>0</v>
      </c>
      <c r="E450" s="111">
        <v>0</v>
      </c>
      <c r="F450" s="111">
        <f t="shared" si="121"/>
        <v>1327</v>
      </c>
    </row>
    <row r="451" spans="1:6" x14ac:dyDescent="0.25">
      <c r="A451" s="90">
        <v>323</v>
      </c>
      <c r="B451" s="91" t="s">
        <v>148</v>
      </c>
      <c r="C451" s="110">
        <v>19910</v>
      </c>
      <c r="D451" s="110">
        <f t="shared" ref="D451:E451" si="140">SUM(D452:D457)</f>
        <v>0</v>
      </c>
      <c r="E451" s="110">
        <f t="shared" si="140"/>
        <v>1000</v>
      </c>
      <c r="F451" s="110">
        <f t="shared" si="121"/>
        <v>20910</v>
      </c>
    </row>
    <row r="452" spans="1:6" x14ac:dyDescent="0.25">
      <c r="A452" s="104">
        <v>3231</v>
      </c>
      <c r="B452" s="94" t="s">
        <v>175</v>
      </c>
      <c r="C452" s="111">
        <v>664</v>
      </c>
      <c r="D452" s="111">
        <v>0</v>
      </c>
      <c r="E452" s="111">
        <v>0</v>
      </c>
      <c r="F452" s="111">
        <f t="shared" si="121"/>
        <v>664</v>
      </c>
    </row>
    <row r="453" spans="1:6" x14ac:dyDescent="0.25">
      <c r="A453" s="104">
        <v>3232</v>
      </c>
      <c r="B453" s="94" t="s">
        <v>176</v>
      </c>
      <c r="C453" s="111">
        <v>6636</v>
      </c>
      <c r="D453" s="111">
        <v>0</v>
      </c>
      <c r="E453" s="111">
        <v>0</v>
      </c>
      <c r="F453" s="111">
        <f t="shared" si="121"/>
        <v>6636</v>
      </c>
    </row>
    <row r="454" spans="1:6" x14ac:dyDescent="0.25">
      <c r="A454" s="104">
        <v>3233</v>
      </c>
      <c r="B454" s="94" t="s">
        <v>159</v>
      </c>
      <c r="C454" s="111">
        <v>664</v>
      </c>
      <c r="D454" s="111">
        <v>0</v>
      </c>
      <c r="E454" s="111">
        <v>0</v>
      </c>
      <c r="F454" s="111">
        <f t="shared" si="121"/>
        <v>664</v>
      </c>
    </row>
    <row r="455" spans="1:6" x14ac:dyDescent="0.25">
      <c r="A455" s="104">
        <v>3237</v>
      </c>
      <c r="B455" s="94" t="s">
        <v>149</v>
      </c>
      <c r="C455" s="111">
        <v>664</v>
      </c>
      <c r="D455" s="111">
        <v>0</v>
      </c>
      <c r="E455" s="111">
        <v>0</v>
      </c>
      <c r="F455" s="111">
        <f t="shared" si="121"/>
        <v>664</v>
      </c>
    </row>
    <row r="456" spans="1:6" x14ac:dyDescent="0.25">
      <c r="A456" s="104">
        <v>3238</v>
      </c>
      <c r="B456" s="94" t="s">
        <v>178</v>
      </c>
      <c r="C456" s="111">
        <v>664</v>
      </c>
      <c r="D456" s="111">
        <v>0</v>
      </c>
      <c r="E456" s="111">
        <v>0</v>
      </c>
      <c r="F456" s="111">
        <f t="shared" si="121"/>
        <v>664</v>
      </c>
    </row>
    <row r="457" spans="1:6" x14ac:dyDescent="0.25">
      <c r="A457" s="104">
        <v>3239</v>
      </c>
      <c r="B457" s="94" t="s">
        <v>161</v>
      </c>
      <c r="C457" s="111">
        <v>10618</v>
      </c>
      <c r="D457" s="111">
        <v>0</v>
      </c>
      <c r="E457" s="111">
        <v>1000</v>
      </c>
      <c r="F457" s="111">
        <f t="shared" si="121"/>
        <v>11618</v>
      </c>
    </row>
    <row r="458" spans="1:6" ht="28.5" x14ac:dyDescent="0.25">
      <c r="A458" s="90">
        <v>324</v>
      </c>
      <c r="B458" s="91" t="s">
        <v>179</v>
      </c>
      <c r="C458" s="110">
        <v>0</v>
      </c>
      <c r="D458" s="110">
        <f t="shared" ref="D458:E458" si="141">D459</f>
        <v>0</v>
      </c>
      <c r="E458" s="110">
        <f t="shared" si="141"/>
        <v>0</v>
      </c>
      <c r="F458" s="110">
        <f t="shared" si="121"/>
        <v>0</v>
      </c>
    </row>
    <row r="459" spans="1:6" ht="28.5" x14ac:dyDescent="0.25">
      <c r="A459" s="104">
        <v>3241</v>
      </c>
      <c r="B459" s="94" t="s">
        <v>179</v>
      </c>
      <c r="C459" s="111">
        <v>0</v>
      </c>
      <c r="D459" s="111">
        <v>0</v>
      </c>
      <c r="E459" s="111">
        <v>0</v>
      </c>
      <c r="F459" s="111">
        <f t="shared" si="121"/>
        <v>0</v>
      </c>
    </row>
    <row r="460" spans="1:6" x14ac:dyDescent="0.25">
      <c r="A460" s="90">
        <v>329</v>
      </c>
      <c r="B460" s="91" t="s">
        <v>162</v>
      </c>
      <c r="C460" s="110">
        <v>930</v>
      </c>
      <c r="D460" s="110">
        <f t="shared" ref="D460:E460" si="142">SUM(D461:D463)</f>
        <v>0</v>
      </c>
      <c r="E460" s="110">
        <f t="shared" si="142"/>
        <v>0</v>
      </c>
      <c r="F460" s="110">
        <f t="shared" si="121"/>
        <v>930</v>
      </c>
    </row>
    <row r="461" spans="1:6" x14ac:dyDescent="0.25">
      <c r="A461" s="104">
        <v>3292</v>
      </c>
      <c r="B461" s="94" t="s">
        <v>181</v>
      </c>
      <c r="C461" s="111">
        <v>133</v>
      </c>
      <c r="D461" s="111">
        <v>0</v>
      </c>
      <c r="E461" s="111">
        <v>0</v>
      </c>
      <c r="F461" s="111">
        <f t="shared" si="121"/>
        <v>133</v>
      </c>
    </row>
    <row r="462" spans="1:6" x14ac:dyDescent="0.25">
      <c r="A462" s="104">
        <v>3293</v>
      </c>
      <c r="B462" s="94" t="s">
        <v>182</v>
      </c>
      <c r="C462" s="111">
        <v>133</v>
      </c>
      <c r="D462" s="111">
        <v>0</v>
      </c>
      <c r="E462" s="111">
        <v>0</v>
      </c>
      <c r="F462" s="111">
        <f t="shared" si="121"/>
        <v>133</v>
      </c>
    </row>
    <row r="463" spans="1:6" x14ac:dyDescent="0.25">
      <c r="A463" s="104">
        <v>3294</v>
      </c>
      <c r="B463" s="94" t="s">
        <v>183</v>
      </c>
      <c r="C463" s="111">
        <v>664</v>
      </c>
      <c r="D463" s="111">
        <v>0</v>
      </c>
      <c r="E463" s="111">
        <v>0</v>
      </c>
      <c r="F463" s="111">
        <f t="shared" si="121"/>
        <v>664</v>
      </c>
    </row>
    <row r="464" spans="1:6" ht="28.5" x14ac:dyDescent="0.25">
      <c r="A464" s="87">
        <v>42</v>
      </c>
      <c r="B464" s="96" t="s">
        <v>60</v>
      </c>
      <c r="C464" s="97">
        <v>0</v>
      </c>
      <c r="D464" s="97">
        <f t="shared" ref="D464:E464" si="143">D465+D472+D475</f>
        <v>0</v>
      </c>
      <c r="E464" s="97">
        <f t="shared" si="143"/>
        <v>0</v>
      </c>
      <c r="F464" s="97">
        <f t="shared" ref="F464:F529" si="144">C464-D464+E464</f>
        <v>0</v>
      </c>
    </row>
    <row r="465" spans="1:6" x14ac:dyDescent="0.25">
      <c r="A465" s="90">
        <v>422</v>
      </c>
      <c r="B465" s="91" t="s">
        <v>127</v>
      </c>
      <c r="C465" s="110">
        <v>0</v>
      </c>
      <c r="D465" s="110">
        <f t="shared" ref="D465" si="145">SUM(D466:D471)</f>
        <v>0</v>
      </c>
      <c r="E465" s="110">
        <f t="shared" ref="E465" si="146">SUM(E466:E471)</f>
        <v>0</v>
      </c>
      <c r="F465" s="110">
        <f t="shared" si="144"/>
        <v>0</v>
      </c>
    </row>
    <row r="466" spans="1:6" x14ac:dyDescent="0.25">
      <c r="A466" s="104">
        <v>4221</v>
      </c>
      <c r="B466" s="94" t="s">
        <v>128</v>
      </c>
      <c r="C466" s="111">
        <v>0</v>
      </c>
      <c r="D466" s="111">
        <v>0</v>
      </c>
      <c r="E466" s="111">
        <v>0</v>
      </c>
      <c r="F466" s="111">
        <f t="shared" si="144"/>
        <v>0</v>
      </c>
    </row>
    <row r="467" spans="1:6" x14ac:dyDescent="0.25">
      <c r="A467" s="104">
        <v>4222</v>
      </c>
      <c r="B467" s="94" t="s">
        <v>129</v>
      </c>
      <c r="C467" s="111">
        <v>0</v>
      </c>
      <c r="D467" s="111">
        <v>0</v>
      </c>
      <c r="E467" s="111">
        <v>0</v>
      </c>
      <c r="F467" s="111">
        <f t="shared" si="144"/>
        <v>0</v>
      </c>
    </row>
    <row r="468" spans="1:6" x14ac:dyDescent="0.25">
      <c r="A468" s="104">
        <v>4223</v>
      </c>
      <c r="B468" s="94" t="s">
        <v>130</v>
      </c>
      <c r="C468" s="111">
        <v>0</v>
      </c>
      <c r="D468" s="111">
        <v>0</v>
      </c>
      <c r="E468" s="111">
        <v>0</v>
      </c>
      <c r="F468" s="111">
        <f t="shared" si="144"/>
        <v>0</v>
      </c>
    </row>
    <row r="469" spans="1:6" x14ac:dyDescent="0.25">
      <c r="A469" s="104">
        <v>4224</v>
      </c>
      <c r="B469" s="94" t="s">
        <v>131</v>
      </c>
      <c r="C469" s="111">
        <v>0</v>
      </c>
      <c r="D469" s="111">
        <v>0</v>
      </c>
      <c r="E469" s="111">
        <v>0</v>
      </c>
      <c r="F469" s="111">
        <f t="shared" si="144"/>
        <v>0</v>
      </c>
    </row>
    <row r="470" spans="1:6" x14ac:dyDescent="0.25">
      <c r="A470" s="104">
        <v>4225</v>
      </c>
      <c r="B470" s="94" t="s">
        <v>132</v>
      </c>
      <c r="C470" s="111">
        <v>0</v>
      </c>
      <c r="D470" s="111">
        <v>0</v>
      </c>
      <c r="E470" s="111">
        <v>0</v>
      </c>
      <c r="F470" s="111">
        <f t="shared" si="144"/>
        <v>0</v>
      </c>
    </row>
    <row r="471" spans="1:6" x14ac:dyDescent="0.25">
      <c r="A471" s="104">
        <v>4227</v>
      </c>
      <c r="B471" s="94" t="s">
        <v>133</v>
      </c>
      <c r="C471" s="111">
        <v>0</v>
      </c>
      <c r="D471" s="111">
        <v>0</v>
      </c>
      <c r="E471" s="111">
        <v>0</v>
      </c>
      <c r="F471" s="111">
        <f t="shared" si="144"/>
        <v>0</v>
      </c>
    </row>
    <row r="472" spans="1:6" ht="28.5" x14ac:dyDescent="0.25">
      <c r="A472" s="90">
        <v>424</v>
      </c>
      <c r="B472" s="91" t="s">
        <v>141</v>
      </c>
      <c r="C472" s="110">
        <v>0</v>
      </c>
      <c r="D472" s="110">
        <f t="shared" ref="D472:E472" si="147">SUM(D473:D474)</f>
        <v>0</v>
      </c>
      <c r="E472" s="110">
        <f t="shared" si="147"/>
        <v>0</v>
      </c>
      <c r="F472" s="110">
        <f t="shared" si="144"/>
        <v>0</v>
      </c>
    </row>
    <row r="473" spans="1:6" x14ac:dyDescent="0.25">
      <c r="A473" s="104">
        <v>4241</v>
      </c>
      <c r="B473" s="94" t="s">
        <v>142</v>
      </c>
      <c r="C473" s="111">
        <v>0</v>
      </c>
      <c r="D473" s="111">
        <v>0</v>
      </c>
      <c r="E473" s="111">
        <v>0</v>
      </c>
      <c r="F473" s="111">
        <f t="shared" si="144"/>
        <v>0</v>
      </c>
    </row>
    <row r="474" spans="1:6" ht="28.5" x14ac:dyDescent="0.25">
      <c r="A474" s="104">
        <v>4242</v>
      </c>
      <c r="B474" s="94" t="s">
        <v>143</v>
      </c>
      <c r="C474" s="111">
        <v>0</v>
      </c>
      <c r="D474" s="111">
        <v>0</v>
      </c>
      <c r="E474" s="111">
        <v>0</v>
      </c>
      <c r="F474" s="111">
        <f t="shared" si="144"/>
        <v>0</v>
      </c>
    </row>
    <row r="475" spans="1:6" x14ac:dyDescent="0.25">
      <c r="A475" s="90">
        <v>426</v>
      </c>
      <c r="B475" s="91" t="s">
        <v>134</v>
      </c>
      <c r="C475" s="110">
        <v>0</v>
      </c>
      <c r="D475" s="110">
        <f t="shared" ref="D475:E475" si="148">SUM(D476:D477)</f>
        <v>0</v>
      </c>
      <c r="E475" s="110">
        <f t="shared" si="148"/>
        <v>0</v>
      </c>
      <c r="F475" s="110">
        <f t="shared" si="144"/>
        <v>0</v>
      </c>
    </row>
    <row r="476" spans="1:6" x14ac:dyDescent="0.25">
      <c r="A476" s="104">
        <v>4262</v>
      </c>
      <c r="B476" s="94" t="s">
        <v>135</v>
      </c>
      <c r="C476" s="111">
        <v>0</v>
      </c>
      <c r="D476" s="111">
        <v>0</v>
      </c>
      <c r="E476" s="111">
        <v>0</v>
      </c>
      <c r="F476" s="111">
        <f t="shared" si="144"/>
        <v>0</v>
      </c>
    </row>
    <row r="477" spans="1:6" x14ac:dyDescent="0.25">
      <c r="A477" s="104">
        <v>4264</v>
      </c>
      <c r="B477" s="94" t="s">
        <v>136</v>
      </c>
      <c r="C477" s="111">
        <v>0</v>
      </c>
      <c r="D477" s="111">
        <v>0</v>
      </c>
      <c r="E477" s="111">
        <v>0</v>
      </c>
      <c r="F477" s="111">
        <f t="shared" si="144"/>
        <v>0</v>
      </c>
    </row>
    <row r="478" spans="1:6" ht="28.5" x14ac:dyDescent="0.25">
      <c r="A478" s="87">
        <v>45</v>
      </c>
      <c r="B478" s="96" t="s">
        <v>62</v>
      </c>
      <c r="C478" s="97">
        <v>0</v>
      </c>
      <c r="D478" s="97">
        <f t="shared" ref="D478:E478" si="149">D479+D481</f>
        <v>0</v>
      </c>
      <c r="E478" s="97">
        <f t="shared" si="149"/>
        <v>0</v>
      </c>
      <c r="F478" s="97">
        <f t="shared" si="144"/>
        <v>0</v>
      </c>
    </row>
    <row r="479" spans="1:6" ht="24.75" customHeight="1" x14ac:dyDescent="0.25">
      <c r="A479" s="90">
        <v>451</v>
      </c>
      <c r="B479" s="91" t="s">
        <v>137</v>
      </c>
      <c r="C479" s="110">
        <v>0</v>
      </c>
      <c r="D479" s="110">
        <f t="shared" ref="D479:E479" si="150">D480</f>
        <v>0</v>
      </c>
      <c r="E479" s="110">
        <f t="shared" si="150"/>
        <v>0</v>
      </c>
      <c r="F479" s="110">
        <f t="shared" si="144"/>
        <v>0</v>
      </c>
    </row>
    <row r="480" spans="1:6" ht="25.5" customHeight="1" x14ac:dyDescent="0.25">
      <c r="A480" s="104">
        <v>4511</v>
      </c>
      <c r="B480" s="94" t="s">
        <v>137</v>
      </c>
      <c r="C480" s="111">
        <v>0</v>
      </c>
      <c r="D480" s="111">
        <v>0</v>
      </c>
      <c r="E480" s="111">
        <v>0</v>
      </c>
      <c r="F480" s="111">
        <f t="shared" si="144"/>
        <v>0</v>
      </c>
    </row>
    <row r="481" spans="1:6" x14ac:dyDescent="0.25">
      <c r="A481" s="90">
        <v>452</v>
      </c>
      <c r="B481" s="91" t="s">
        <v>138</v>
      </c>
      <c r="C481" s="110">
        <v>0</v>
      </c>
      <c r="D481" s="110">
        <f t="shared" ref="D481:E481" si="151">D482</f>
        <v>0</v>
      </c>
      <c r="E481" s="110">
        <f t="shared" si="151"/>
        <v>0</v>
      </c>
      <c r="F481" s="110">
        <f t="shared" si="144"/>
        <v>0</v>
      </c>
    </row>
    <row r="482" spans="1:6" x14ac:dyDescent="0.25">
      <c r="A482" s="104">
        <v>4521</v>
      </c>
      <c r="B482" s="94" t="s">
        <v>138</v>
      </c>
      <c r="C482" s="111">
        <v>0</v>
      </c>
      <c r="D482" s="111">
        <v>0</v>
      </c>
      <c r="E482" s="111">
        <v>0</v>
      </c>
      <c r="F482" s="111">
        <f t="shared" si="144"/>
        <v>0</v>
      </c>
    </row>
    <row r="483" spans="1:6" x14ac:dyDescent="0.25">
      <c r="A483" s="84">
        <v>71</v>
      </c>
      <c r="B483" s="85" t="s">
        <v>61</v>
      </c>
      <c r="C483" s="86">
        <v>0</v>
      </c>
      <c r="D483" s="86">
        <f t="shared" ref="D483:E485" si="152">D484</f>
        <v>0</v>
      </c>
      <c r="E483" s="86">
        <f t="shared" si="152"/>
        <v>0</v>
      </c>
      <c r="F483" s="86">
        <f t="shared" si="144"/>
        <v>0</v>
      </c>
    </row>
    <row r="484" spans="1:6" ht="28.5" x14ac:dyDescent="0.25">
      <c r="A484" s="87">
        <v>42</v>
      </c>
      <c r="B484" s="96" t="s">
        <v>60</v>
      </c>
      <c r="C484" s="97">
        <v>0</v>
      </c>
      <c r="D484" s="97">
        <f t="shared" si="152"/>
        <v>0</v>
      </c>
      <c r="E484" s="97">
        <f t="shared" si="152"/>
        <v>0</v>
      </c>
      <c r="F484" s="97">
        <f t="shared" si="144"/>
        <v>0</v>
      </c>
    </row>
    <row r="485" spans="1:6" x14ac:dyDescent="0.25">
      <c r="A485" s="90">
        <v>421</v>
      </c>
      <c r="B485" s="91" t="s">
        <v>125</v>
      </c>
      <c r="C485" s="110">
        <v>0</v>
      </c>
      <c r="D485" s="110">
        <f t="shared" si="152"/>
        <v>0</v>
      </c>
      <c r="E485" s="110">
        <f t="shared" si="152"/>
        <v>0</v>
      </c>
      <c r="F485" s="110">
        <f t="shared" si="144"/>
        <v>0</v>
      </c>
    </row>
    <row r="486" spans="1:6" x14ac:dyDescent="0.25">
      <c r="A486" s="104">
        <v>4214</v>
      </c>
      <c r="B486" s="94" t="s">
        <v>126</v>
      </c>
      <c r="C486" s="111">
        <v>0</v>
      </c>
      <c r="D486" s="111">
        <v>0</v>
      </c>
      <c r="E486" s="111">
        <v>0</v>
      </c>
      <c r="F486" s="111">
        <f t="shared" si="144"/>
        <v>0</v>
      </c>
    </row>
    <row r="487" spans="1:6" ht="60.75" customHeight="1" x14ac:dyDescent="0.25">
      <c r="A487" s="80" t="s">
        <v>84</v>
      </c>
      <c r="B487" s="81" t="s">
        <v>193</v>
      </c>
      <c r="C487" s="82">
        <v>86318</v>
      </c>
      <c r="D487" s="82">
        <f t="shared" ref="D487:E487" si="153">D488</f>
        <v>0</v>
      </c>
      <c r="E487" s="82">
        <f t="shared" si="153"/>
        <v>30000</v>
      </c>
      <c r="F487" s="82">
        <f t="shared" si="144"/>
        <v>116318</v>
      </c>
    </row>
    <row r="488" spans="1:6" x14ac:dyDescent="0.25">
      <c r="A488" s="84">
        <v>11</v>
      </c>
      <c r="B488" s="85" t="s">
        <v>16</v>
      </c>
      <c r="C488" s="86">
        <v>86318</v>
      </c>
      <c r="D488" s="86">
        <f>D489+D500+D505</f>
        <v>0</v>
      </c>
      <c r="E488" s="86">
        <f>E489+E500+E505</f>
        <v>30000</v>
      </c>
      <c r="F488" s="86">
        <f>C488-D488+E488</f>
        <v>116318</v>
      </c>
    </row>
    <row r="489" spans="1:6" x14ac:dyDescent="0.25">
      <c r="A489" s="87">
        <v>32</v>
      </c>
      <c r="B489" s="96" t="s">
        <v>27</v>
      </c>
      <c r="C489" s="97">
        <v>83000</v>
      </c>
      <c r="D489" s="97">
        <f>D490+D492+D495</f>
        <v>0</v>
      </c>
      <c r="E489" s="97">
        <f>E490+E492+E495</f>
        <v>25000</v>
      </c>
      <c r="F489" s="97">
        <f>C489-D489+E489</f>
        <v>108000</v>
      </c>
    </row>
    <row r="490" spans="1:6" x14ac:dyDescent="0.25">
      <c r="A490" s="90">
        <v>321</v>
      </c>
      <c r="B490" s="91" t="s">
        <v>154</v>
      </c>
      <c r="C490" s="110">
        <v>22664</v>
      </c>
      <c r="D490" s="110">
        <f>D491</f>
        <v>0</v>
      </c>
      <c r="E490" s="110">
        <f>E491</f>
        <v>9000</v>
      </c>
      <c r="F490" s="110">
        <f>C490-D490+E490</f>
        <v>31664</v>
      </c>
    </row>
    <row r="491" spans="1:6" ht="57.75" customHeight="1" x14ac:dyDescent="0.25">
      <c r="A491" s="104">
        <v>3211</v>
      </c>
      <c r="B491" s="94" t="s">
        <v>167</v>
      </c>
      <c r="C491" s="111">
        <v>22664</v>
      </c>
      <c r="D491" s="111">
        <v>0</v>
      </c>
      <c r="E491" s="111">
        <v>9000</v>
      </c>
      <c r="F491" s="111">
        <f t="shared" si="144"/>
        <v>31664</v>
      </c>
    </row>
    <row r="492" spans="1:6" x14ac:dyDescent="0.25">
      <c r="A492" s="90">
        <v>322</v>
      </c>
      <c r="B492" s="91" t="s">
        <v>157</v>
      </c>
      <c r="C492" s="110">
        <v>31190</v>
      </c>
      <c r="D492" s="110">
        <f>SUM(D493:D494)</f>
        <v>0</v>
      </c>
      <c r="E492" s="110">
        <f>SUM(E493:E494)</f>
        <v>10000</v>
      </c>
      <c r="F492" s="110">
        <f t="shared" si="144"/>
        <v>41190</v>
      </c>
    </row>
    <row r="493" spans="1:6" x14ac:dyDescent="0.25">
      <c r="A493" s="104">
        <v>3221</v>
      </c>
      <c r="B493" s="94" t="s">
        <v>158</v>
      </c>
      <c r="C493" s="128">
        <v>1327</v>
      </c>
      <c r="D493" s="128">
        <v>0</v>
      </c>
      <c r="E493" s="128">
        <v>0</v>
      </c>
      <c r="F493" s="128">
        <f t="shared" si="144"/>
        <v>1327</v>
      </c>
    </row>
    <row r="494" spans="1:6" ht="28.5" customHeight="1" x14ac:dyDescent="0.25">
      <c r="A494" s="104">
        <v>3222</v>
      </c>
      <c r="B494" s="94" t="s">
        <v>168</v>
      </c>
      <c r="C494" s="111"/>
      <c r="D494" s="111">
        <v>0</v>
      </c>
      <c r="E494" s="111">
        <v>10000</v>
      </c>
      <c r="F494" s="111"/>
    </row>
    <row r="495" spans="1:6" x14ac:dyDescent="0.25">
      <c r="A495" s="90">
        <v>323</v>
      </c>
      <c r="B495" s="91" t="s">
        <v>148</v>
      </c>
      <c r="C495" s="110">
        <v>29146</v>
      </c>
      <c r="D495" s="110">
        <f t="shared" ref="D495:E495" si="154">SUM(D496:D499)</f>
        <v>0</v>
      </c>
      <c r="E495" s="110">
        <f t="shared" si="154"/>
        <v>6000</v>
      </c>
      <c r="F495" s="110">
        <f t="shared" si="144"/>
        <v>35146</v>
      </c>
    </row>
    <row r="496" spans="1:6" x14ac:dyDescent="0.25">
      <c r="A496" s="104">
        <v>3232</v>
      </c>
      <c r="B496" s="94" t="s">
        <v>176</v>
      </c>
      <c r="C496" s="111">
        <v>664</v>
      </c>
      <c r="D496" s="111">
        <v>0</v>
      </c>
      <c r="E496" s="111">
        <v>0</v>
      </c>
      <c r="F496" s="111">
        <f t="shared" si="144"/>
        <v>664</v>
      </c>
    </row>
    <row r="497" spans="1:10" x14ac:dyDescent="0.25">
      <c r="A497" s="104">
        <v>3235</v>
      </c>
      <c r="B497" s="94" t="s">
        <v>169</v>
      </c>
      <c r="C497" s="111">
        <v>4500</v>
      </c>
      <c r="D497" s="111">
        <v>0</v>
      </c>
      <c r="E497" s="111">
        <v>0</v>
      </c>
      <c r="F497" s="111">
        <f>C497-D497+E497</f>
        <v>4500</v>
      </c>
    </row>
    <row r="498" spans="1:10" ht="44.25" customHeight="1" x14ac:dyDescent="0.25">
      <c r="A498" s="104">
        <v>3237</v>
      </c>
      <c r="B498" s="94" t="s">
        <v>149</v>
      </c>
      <c r="C498" s="111">
        <v>17982</v>
      </c>
      <c r="D498" s="111">
        <v>0</v>
      </c>
      <c r="E498" s="111">
        <v>6000</v>
      </c>
      <c r="F498" s="111">
        <f t="shared" si="144"/>
        <v>23982</v>
      </c>
    </row>
    <row r="499" spans="1:10" ht="44.25" customHeight="1" x14ac:dyDescent="0.25">
      <c r="A499" s="104">
        <v>3239</v>
      </c>
      <c r="B499" s="94" t="s">
        <v>161</v>
      </c>
      <c r="C499" s="111">
        <v>6000</v>
      </c>
      <c r="D499" s="111">
        <v>0</v>
      </c>
      <c r="E499" s="111">
        <v>0</v>
      </c>
      <c r="F499" s="111">
        <f t="shared" si="144"/>
        <v>6000</v>
      </c>
    </row>
    <row r="500" spans="1:10" ht="28.5" x14ac:dyDescent="0.25">
      <c r="A500" s="87">
        <v>42</v>
      </c>
      <c r="B500" s="96" t="s">
        <v>60</v>
      </c>
      <c r="C500" s="97">
        <v>3318</v>
      </c>
      <c r="D500" s="97">
        <f>D501+D506</f>
        <v>0</v>
      </c>
      <c r="E500" s="97">
        <f>E501+E506</f>
        <v>5000</v>
      </c>
      <c r="F500" s="97">
        <f t="shared" si="144"/>
        <v>8318</v>
      </c>
    </row>
    <row r="501" spans="1:10" x14ac:dyDescent="0.25">
      <c r="A501" s="90">
        <v>422</v>
      </c>
      <c r="B501" s="91" t="s">
        <v>127</v>
      </c>
      <c r="C501" s="110">
        <v>3318</v>
      </c>
      <c r="D501" s="110">
        <f>SUM(D502:D504)</f>
        <v>0</v>
      </c>
      <c r="E501" s="110">
        <f>SUM(E502:E504)</f>
        <v>5000</v>
      </c>
      <c r="F501" s="110">
        <f t="shared" si="144"/>
        <v>8318</v>
      </c>
    </row>
    <row r="502" spans="1:10" x14ac:dyDescent="0.25">
      <c r="A502" s="104">
        <v>4221</v>
      </c>
      <c r="B502" s="94" t="s">
        <v>128</v>
      </c>
      <c r="C502" s="111">
        <v>664</v>
      </c>
      <c r="D502" s="111">
        <v>0</v>
      </c>
      <c r="E502" s="111">
        <v>0</v>
      </c>
      <c r="F502" s="111">
        <f t="shared" si="144"/>
        <v>664</v>
      </c>
    </row>
    <row r="503" spans="1:10" ht="16.5" customHeight="1" x14ac:dyDescent="0.25">
      <c r="A503" s="104">
        <v>4224</v>
      </c>
      <c r="B503" s="94" t="s">
        <v>131</v>
      </c>
      <c r="C503" s="111">
        <v>2654</v>
      </c>
      <c r="D503" s="111">
        <v>0</v>
      </c>
      <c r="E503" s="111">
        <v>5000</v>
      </c>
      <c r="F503" s="111">
        <f t="shared" si="144"/>
        <v>7654</v>
      </c>
      <c r="G503" s="69"/>
    </row>
    <row r="504" spans="1:10" ht="35.25" customHeight="1" x14ac:dyDescent="0.25">
      <c r="A504" s="104">
        <v>4227</v>
      </c>
      <c r="B504" s="94" t="s">
        <v>133</v>
      </c>
      <c r="C504" s="111">
        <v>0</v>
      </c>
      <c r="D504" s="111">
        <v>0</v>
      </c>
      <c r="E504" s="111">
        <v>0</v>
      </c>
      <c r="F504" s="111">
        <f t="shared" si="144"/>
        <v>0</v>
      </c>
    </row>
    <row r="505" spans="1:10" ht="27" customHeight="1" x14ac:dyDescent="0.25">
      <c r="A505" s="87">
        <v>45</v>
      </c>
      <c r="B505" s="96" t="s">
        <v>62</v>
      </c>
      <c r="C505" s="97">
        <f>C506</f>
        <v>0</v>
      </c>
      <c r="D505" s="97">
        <f>D506</f>
        <v>0</v>
      </c>
      <c r="E505" s="97">
        <f>E506</f>
        <v>0</v>
      </c>
      <c r="F505" s="97">
        <f>C505-D505+E505</f>
        <v>0</v>
      </c>
      <c r="G505" s="69"/>
    </row>
    <row r="506" spans="1:10" ht="51.75" customHeight="1" x14ac:dyDescent="0.25">
      <c r="A506" s="90">
        <v>451</v>
      </c>
      <c r="B506" s="91" t="s">
        <v>194</v>
      </c>
      <c r="C506" s="145">
        <v>0</v>
      </c>
      <c r="D506" s="145">
        <f>D507</f>
        <v>0</v>
      </c>
      <c r="E506" s="145">
        <f>E507</f>
        <v>0</v>
      </c>
      <c r="F506" s="145">
        <f t="shared" si="144"/>
        <v>0</v>
      </c>
    </row>
    <row r="507" spans="1:10" s="147" customFormat="1" ht="24.75" customHeight="1" x14ac:dyDescent="0.25">
      <c r="A507" s="104">
        <v>4511</v>
      </c>
      <c r="B507" s="94" t="s">
        <v>194</v>
      </c>
      <c r="C507" s="111">
        <v>0</v>
      </c>
      <c r="D507" s="111">
        <v>0</v>
      </c>
      <c r="E507" s="111">
        <v>0</v>
      </c>
      <c r="F507" s="111">
        <f t="shared" si="144"/>
        <v>0</v>
      </c>
      <c r="H507" s="219"/>
      <c r="I507" s="219"/>
      <c r="J507" s="226"/>
    </row>
    <row r="508" spans="1:10" ht="28.5" x14ac:dyDescent="0.25">
      <c r="A508" s="80" t="s">
        <v>85</v>
      </c>
      <c r="B508" s="81" t="s">
        <v>86</v>
      </c>
      <c r="C508" s="146">
        <v>38037</v>
      </c>
      <c r="D508" s="146">
        <f>D509+D524+D539</f>
        <v>11640</v>
      </c>
      <c r="E508" s="146">
        <f>E509+E524+E539</f>
        <v>23833</v>
      </c>
      <c r="F508" s="146">
        <f t="shared" si="144"/>
        <v>50230</v>
      </c>
      <c r="H508" s="226"/>
      <c r="I508" s="226"/>
    </row>
    <row r="509" spans="1:10" x14ac:dyDescent="0.25">
      <c r="A509" s="84">
        <v>12</v>
      </c>
      <c r="B509" s="85" t="s">
        <v>51</v>
      </c>
      <c r="C509" s="86">
        <v>0</v>
      </c>
      <c r="D509" s="86">
        <f>D510+D515+D521</f>
        <v>0</v>
      </c>
      <c r="E509" s="86">
        <f>E510+E515+E521</f>
        <v>0</v>
      </c>
      <c r="F509" s="86">
        <f t="shared" si="144"/>
        <v>0</v>
      </c>
    </row>
    <row r="510" spans="1:10" x14ac:dyDescent="0.25">
      <c r="A510" s="87">
        <v>31</v>
      </c>
      <c r="B510" s="96" t="s">
        <v>19</v>
      </c>
      <c r="C510" s="97">
        <v>0</v>
      </c>
      <c r="D510" s="97">
        <f t="shared" ref="D510:E510" si="155">D511+D513</f>
        <v>0</v>
      </c>
      <c r="E510" s="97">
        <f t="shared" si="155"/>
        <v>0</v>
      </c>
      <c r="F510" s="97">
        <f t="shared" si="144"/>
        <v>0</v>
      </c>
    </row>
    <row r="511" spans="1:10" x14ac:dyDescent="0.25">
      <c r="A511" s="90">
        <v>311</v>
      </c>
      <c r="B511" s="91" t="s">
        <v>150</v>
      </c>
      <c r="C511" s="110">
        <v>0</v>
      </c>
      <c r="D511" s="110">
        <f t="shared" ref="D511:E511" si="156">D512</f>
        <v>0</v>
      </c>
      <c r="E511" s="110">
        <f t="shared" si="156"/>
        <v>0</v>
      </c>
      <c r="F511" s="110">
        <f t="shared" si="144"/>
        <v>0</v>
      </c>
    </row>
    <row r="512" spans="1:10" x14ac:dyDescent="0.25">
      <c r="A512" s="104">
        <v>3111</v>
      </c>
      <c r="B512" s="94" t="s">
        <v>151</v>
      </c>
      <c r="C512" s="111">
        <v>0</v>
      </c>
      <c r="D512" s="111">
        <v>0</v>
      </c>
      <c r="E512" s="111">
        <v>0</v>
      </c>
      <c r="F512" s="111">
        <f t="shared" si="144"/>
        <v>0</v>
      </c>
    </row>
    <row r="513" spans="1:6" ht="25.5" customHeight="1" x14ac:dyDescent="0.25">
      <c r="A513" s="90">
        <v>313</v>
      </c>
      <c r="B513" s="91" t="s">
        <v>152</v>
      </c>
      <c r="C513" s="110">
        <v>0</v>
      </c>
      <c r="D513" s="110">
        <f t="shared" ref="D513:E513" si="157">SUM(D514:D514)</f>
        <v>0</v>
      </c>
      <c r="E513" s="110">
        <f t="shared" si="157"/>
        <v>0</v>
      </c>
      <c r="F513" s="110">
        <f t="shared" si="144"/>
        <v>0</v>
      </c>
    </row>
    <row r="514" spans="1:6" x14ac:dyDescent="0.25">
      <c r="A514" s="104">
        <v>3132</v>
      </c>
      <c r="B514" s="94" t="s">
        <v>153</v>
      </c>
      <c r="C514" s="111">
        <v>0</v>
      </c>
      <c r="D514" s="111">
        <v>0</v>
      </c>
      <c r="E514" s="111">
        <v>0</v>
      </c>
      <c r="F514" s="111">
        <f t="shared" si="144"/>
        <v>0</v>
      </c>
    </row>
    <row r="515" spans="1:6" x14ac:dyDescent="0.25">
      <c r="A515" s="87">
        <v>32</v>
      </c>
      <c r="B515" s="96" t="s">
        <v>27</v>
      </c>
      <c r="C515" s="97">
        <v>0</v>
      </c>
      <c r="D515" s="97">
        <f>D516+D518</f>
        <v>0</v>
      </c>
      <c r="E515" s="97">
        <f>E516+E518</f>
        <v>0</v>
      </c>
      <c r="F515" s="97">
        <f t="shared" si="144"/>
        <v>0</v>
      </c>
    </row>
    <row r="516" spans="1:6" x14ac:dyDescent="0.25">
      <c r="A516" s="90">
        <v>321</v>
      </c>
      <c r="B516" s="91" t="s">
        <v>154</v>
      </c>
      <c r="C516" s="110">
        <v>0</v>
      </c>
      <c r="D516" s="110">
        <f t="shared" ref="D516:E516" si="158">SUM(D517:D517)</f>
        <v>0</v>
      </c>
      <c r="E516" s="110">
        <f t="shared" si="158"/>
        <v>0</v>
      </c>
      <c r="F516" s="110">
        <f t="shared" si="144"/>
        <v>0</v>
      </c>
    </row>
    <row r="517" spans="1:6" x14ac:dyDescent="0.25">
      <c r="A517" s="104">
        <v>3211</v>
      </c>
      <c r="B517" s="94" t="s">
        <v>167</v>
      </c>
      <c r="C517" s="111">
        <v>0</v>
      </c>
      <c r="D517" s="111">
        <v>0</v>
      </c>
      <c r="E517" s="111">
        <v>0</v>
      </c>
      <c r="F517" s="111">
        <f t="shared" si="144"/>
        <v>0</v>
      </c>
    </row>
    <row r="518" spans="1:6" x14ac:dyDescent="0.25">
      <c r="A518" s="90">
        <v>323</v>
      </c>
      <c r="B518" s="91" t="s">
        <v>148</v>
      </c>
      <c r="C518" s="110">
        <v>0</v>
      </c>
      <c r="D518" s="110">
        <f t="shared" ref="D518:E518" si="159">SUM(D519:D520)</f>
        <v>0</v>
      </c>
      <c r="E518" s="110">
        <f t="shared" si="159"/>
        <v>0</v>
      </c>
      <c r="F518" s="110">
        <f t="shared" si="144"/>
        <v>0</v>
      </c>
    </row>
    <row r="519" spans="1:6" x14ac:dyDescent="0.25">
      <c r="A519" s="104">
        <v>3233</v>
      </c>
      <c r="B519" s="94" t="s">
        <v>159</v>
      </c>
      <c r="C519" s="111">
        <v>0</v>
      </c>
      <c r="D519" s="111">
        <v>0</v>
      </c>
      <c r="E519" s="111">
        <v>0</v>
      </c>
      <c r="F519" s="111">
        <f t="shared" si="144"/>
        <v>0</v>
      </c>
    </row>
    <row r="520" spans="1:6" x14ac:dyDescent="0.25">
      <c r="A520" s="104">
        <v>3237</v>
      </c>
      <c r="B520" s="94" t="s">
        <v>149</v>
      </c>
      <c r="C520" s="111">
        <v>0</v>
      </c>
      <c r="D520" s="111">
        <v>0</v>
      </c>
      <c r="E520" s="111">
        <v>0</v>
      </c>
      <c r="F520" s="111">
        <f t="shared" si="144"/>
        <v>0</v>
      </c>
    </row>
    <row r="521" spans="1:6" ht="28.5" x14ac:dyDescent="0.25">
      <c r="A521" s="87">
        <v>42</v>
      </c>
      <c r="B521" s="96" t="s">
        <v>60</v>
      </c>
      <c r="C521" s="97">
        <v>0</v>
      </c>
      <c r="D521" s="97">
        <f t="shared" ref="D521:E522" si="160">D522</f>
        <v>0</v>
      </c>
      <c r="E521" s="97">
        <f t="shared" si="160"/>
        <v>0</v>
      </c>
      <c r="F521" s="97">
        <f t="shared" si="144"/>
        <v>0</v>
      </c>
    </row>
    <row r="522" spans="1:6" x14ac:dyDescent="0.25">
      <c r="A522" s="90">
        <v>426</v>
      </c>
      <c r="B522" s="91" t="s">
        <v>135</v>
      </c>
      <c r="C522" s="145">
        <v>0</v>
      </c>
      <c r="D522" s="145">
        <f t="shared" si="160"/>
        <v>0</v>
      </c>
      <c r="E522" s="145">
        <f t="shared" si="160"/>
        <v>0</v>
      </c>
      <c r="F522" s="145">
        <f t="shared" si="144"/>
        <v>0</v>
      </c>
    </row>
    <row r="523" spans="1:6" x14ac:dyDescent="0.25">
      <c r="A523" s="104">
        <v>4262</v>
      </c>
      <c r="B523" s="94" t="s">
        <v>135</v>
      </c>
      <c r="C523" s="111">
        <v>0</v>
      </c>
      <c r="D523" s="111">
        <v>0</v>
      </c>
      <c r="E523" s="111">
        <v>0</v>
      </c>
      <c r="F523" s="111">
        <f t="shared" si="144"/>
        <v>0</v>
      </c>
    </row>
    <row r="524" spans="1:6" x14ac:dyDescent="0.25">
      <c r="A524" s="84">
        <v>51</v>
      </c>
      <c r="B524" s="85" t="s">
        <v>55</v>
      </c>
      <c r="C524" s="86">
        <v>0</v>
      </c>
      <c r="D524" s="86">
        <f>D525+D530+D536</f>
        <v>0</v>
      </c>
      <c r="E524" s="86">
        <f>E525+E530+E536</f>
        <v>0</v>
      </c>
      <c r="F524" s="86">
        <f t="shared" si="144"/>
        <v>0</v>
      </c>
    </row>
    <row r="525" spans="1:6" x14ac:dyDescent="0.25">
      <c r="A525" s="87">
        <v>31</v>
      </c>
      <c r="B525" s="96" t="s">
        <v>19</v>
      </c>
      <c r="C525" s="97">
        <v>0</v>
      </c>
      <c r="D525" s="97">
        <f>D526+D528</f>
        <v>0</v>
      </c>
      <c r="E525" s="97">
        <f>E526+E528</f>
        <v>0</v>
      </c>
      <c r="F525" s="97">
        <f t="shared" si="144"/>
        <v>0</v>
      </c>
    </row>
    <row r="526" spans="1:6" x14ac:dyDescent="0.25">
      <c r="A526" s="90">
        <v>311</v>
      </c>
      <c r="B526" s="91" t="s">
        <v>150</v>
      </c>
      <c r="C526" s="110">
        <v>0</v>
      </c>
      <c r="D526" s="110">
        <f t="shared" ref="D526:E526" si="161">D527</f>
        <v>0</v>
      </c>
      <c r="E526" s="110">
        <f t="shared" si="161"/>
        <v>0</v>
      </c>
      <c r="F526" s="110">
        <f t="shared" si="144"/>
        <v>0</v>
      </c>
    </row>
    <row r="527" spans="1:6" x14ac:dyDescent="0.25">
      <c r="A527" s="104">
        <v>3111</v>
      </c>
      <c r="B527" s="94" t="s">
        <v>151</v>
      </c>
      <c r="C527" s="111">
        <v>0</v>
      </c>
      <c r="D527" s="111">
        <v>0</v>
      </c>
      <c r="E527" s="111">
        <v>0</v>
      </c>
      <c r="F527" s="111">
        <f t="shared" si="144"/>
        <v>0</v>
      </c>
    </row>
    <row r="528" spans="1:6" ht="27.75" customHeight="1" x14ac:dyDescent="0.25">
      <c r="A528" s="90">
        <v>313</v>
      </c>
      <c r="B528" s="91" t="s">
        <v>152</v>
      </c>
      <c r="C528" s="110">
        <v>0</v>
      </c>
      <c r="D528" s="110">
        <f t="shared" ref="D528:E528" si="162">SUM(D529:D529)</f>
        <v>0</v>
      </c>
      <c r="E528" s="110">
        <f t="shared" si="162"/>
        <v>0</v>
      </c>
      <c r="F528" s="110">
        <f t="shared" si="144"/>
        <v>0</v>
      </c>
    </row>
    <row r="529" spans="1:6" ht="33.75" customHeight="1" x14ac:dyDescent="0.25">
      <c r="A529" s="104">
        <v>3132</v>
      </c>
      <c r="B529" s="94" t="s">
        <v>153</v>
      </c>
      <c r="C529" s="111">
        <v>0</v>
      </c>
      <c r="D529" s="111">
        <v>0</v>
      </c>
      <c r="E529" s="111">
        <v>0</v>
      </c>
      <c r="F529" s="111">
        <f t="shared" si="144"/>
        <v>0</v>
      </c>
    </row>
    <row r="530" spans="1:6" x14ac:dyDescent="0.25">
      <c r="A530" s="87">
        <v>32</v>
      </c>
      <c r="B530" s="96" t="s">
        <v>27</v>
      </c>
      <c r="C530" s="97">
        <v>0</v>
      </c>
      <c r="D530" s="97">
        <f>D531+D533</f>
        <v>0</v>
      </c>
      <c r="E530" s="97">
        <f>E531+E533</f>
        <v>0</v>
      </c>
      <c r="F530" s="97">
        <f t="shared" ref="F530:F555" si="163">C530-D530+E530</f>
        <v>0</v>
      </c>
    </row>
    <row r="531" spans="1:6" x14ac:dyDescent="0.25">
      <c r="A531" s="90">
        <v>321</v>
      </c>
      <c r="B531" s="91" t="s">
        <v>154</v>
      </c>
      <c r="C531" s="110">
        <v>0</v>
      </c>
      <c r="D531" s="110">
        <f t="shared" ref="D531:E531" si="164">SUM(D532:D532)</f>
        <v>0</v>
      </c>
      <c r="E531" s="110">
        <f t="shared" si="164"/>
        <v>0</v>
      </c>
      <c r="F531" s="110">
        <f t="shared" si="163"/>
        <v>0</v>
      </c>
    </row>
    <row r="532" spans="1:6" x14ac:dyDescent="0.25">
      <c r="A532" s="104">
        <v>3211</v>
      </c>
      <c r="B532" s="94" t="s">
        <v>167</v>
      </c>
      <c r="C532" s="111">
        <v>0</v>
      </c>
      <c r="D532" s="111">
        <v>0</v>
      </c>
      <c r="E532" s="111">
        <v>0</v>
      </c>
      <c r="F532" s="111">
        <f t="shared" si="163"/>
        <v>0</v>
      </c>
    </row>
    <row r="533" spans="1:6" x14ac:dyDescent="0.25">
      <c r="A533" s="90">
        <v>323</v>
      </c>
      <c r="B533" s="91" t="s">
        <v>148</v>
      </c>
      <c r="C533" s="110">
        <v>0</v>
      </c>
      <c r="D533" s="110">
        <f t="shared" ref="D533:E533" si="165">SUM(D534:D535)</f>
        <v>0</v>
      </c>
      <c r="E533" s="110">
        <f t="shared" si="165"/>
        <v>0</v>
      </c>
      <c r="F533" s="110">
        <f t="shared" si="163"/>
        <v>0</v>
      </c>
    </row>
    <row r="534" spans="1:6" x14ac:dyDescent="0.25">
      <c r="A534" s="104">
        <v>3233</v>
      </c>
      <c r="B534" s="94" t="s">
        <v>159</v>
      </c>
      <c r="C534" s="111">
        <v>0</v>
      </c>
      <c r="D534" s="111">
        <v>0</v>
      </c>
      <c r="E534" s="111">
        <v>0</v>
      </c>
      <c r="F534" s="111">
        <f t="shared" si="163"/>
        <v>0</v>
      </c>
    </row>
    <row r="535" spans="1:6" x14ac:dyDescent="0.25">
      <c r="A535" s="104">
        <v>3237</v>
      </c>
      <c r="B535" s="94" t="s">
        <v>149</v>
      </c>
      <c r="C535" s="111">
        <v>0</v>
      </c>
      <c r="D535" s="111">
        <v>0</v>
      </c>
      <c r="E535" s="111">
        <v>0</v>
      </c>
      <c r="F535" s="111">
        <f t="shared" si="163"/>
        <v>0</v>
      </c>
    </row>
    <row r="536" spans="1:6" ht="28.5" x14ac:dyDescent="0.25">
      <c r="A536" s="87">
        <v>42</v>
      </c>
      <c r="B536" s="96" t="s">
        <v>60</v>
      </c>
      <c r="C536" s="97">
        <v>0</v>
      </c>
      <c r="D536" s="97">
        <f>D537</f>
        <v>0</v>
      </c>
      <c r="E536" s="97">
        <f>E537</f>
        <v>0</v>
      </c>
      <c r="F536" s="97">
        <f t="shared" si="163"/>
        <v>0</v>
      </c>
    </row>
    <row r="537" spans="1:6" x14ac:dyDescent="0.25">
      <c r="A537" s="90">
        <v>426</v>
      </c>
      <c r="B537" s="91" t="s">
        <v>134</v>
      </c>
      <c r="C537" s="110">
        <v>0</v>
      </c>
      <c r="D537" s="110">
        <f t="shared" ref="D537:E537" si="166">D538</f>
        <v>0</v>
      </c>
      <c r="E537" s="110">
        <f t="shared" si="166"/>
        <v>0</v>
      </c>
      <c r="F537" s="110">
        <f t="shared" si="163"/>
        <v>0</v>
      </c>
    </row>
    <row r="538" spans="1:6" x14ac:dyDescent="0.25">
      <c r="A538" s="104">
        <v>4262</v>
      </c>
      <c r="B538" s="94" t="s">
        <v>135</v>
      </c>
      <c r="C538" s="111">
        <v>0</v>
      </c>
      <c r="D538" s="111">
        <v>0</v>
      </c>
      <c r="E538" s="111">
        <v>0</v>
      </c>
      <c r="F538" s="111">
        <f t="shared" si="163"/>
        <v>0</v>
      </c>
    </row>
    <row r="539" spans="1:6" x14ac:dyDescent="0.25">
      <c r="A539" s="84">
        <v>559</v>
      </c>
      <c r="B539" s="85" t="s">
        <v>78</v>
      </c>
      <c r="C539" s="137">
        <v>38037</v>
      </c>
      <c r="D539" s="137">
        <f>D540+D545+D553</f>
        <v>11640</v>
      </c>
      <c r="E539" s="137">
        <f>E540+E545+E553</f>
        <v>23833</v>
      </c>
      <c r="F539" s="137">
        <f t="shared" si="163"/>
        <v>50230</v>
      </c>
    </row>
    <row r="540" spans="1:6" x14ac:dyDescent="0.25">
      <c r="A540" s="87">
        <v>31</v>
      </c>
      <c r="B540" s="96" t="s">
        <v>19</v>
      </c>
      <c r="C540" s="138">
        <v>11534</v>
      </c>
      <c r="D540" s="138">
        <f>D541+D543</f>
        <v>0</v>
      </c>
      <c r="E540" s="138">
        <f>E541+E543</f>
        <v>3041</v>
      </c>
      <c r="F540" s="138">
        <f t="shared" si="163"/>
        <v>14575</v>
      </c>
    </row>
    <row r="541" spans="1:6" x14ac:dyDescent="0.25">
      <c r="A541" s="90">
        <v>311</v>
      </c>
      <c r="B541" s="91" t="s">
        <v>150</v>
      </c>
      <c r="C541" s="139">
        <v>9631</v>
      </c>
      <c r="D541" s="139">
        <f>D542</f>
        <v>0</v>
      </c>
      <c r="E541" s="139">
        <f>E542</f>
        <v>2880</v>
      </c>
      <c r="F541" s="139">
        <f t="shared" si="163"/>
        <v>12511</v>
      </c>
    </row>
    <row r="542" spans="1:6" x14ac:dyDescent="0.25">
      <c r="A542" s="104">
        <v>3111</v>
      </c>
      <c r="B542" s="94" t="s">
        <v>151</v>
      </c>
      <c r="C542" s="111">
        <v>9631</v>
      </c>
      <c r="D542" s="111">
        <v>0</v>
      </c>
      <c r="E542" s="111">
        <v>2880</v>
      </c>
      <c r="F542" s="111">
        <f t="shared" si="163"/>
        <v>12511</v>
      </c>
    </row>
    <row r="543" spans="1:6" ht="26.25" customHeight="1" x14ac:dyDescent="0.25">
      <c r="A543" s="90">
        <v>313</v>
      </c>
      <c r="B543" s="91" t="s">
        <v>152</v>
      </c>
      <c r="C543" s="139">
        <v>1903</v>
      </c>
      <c r="D543" s="139">
        <f>SUM(D544:D544)</f>
        <v>0</v>
      </c>
      <c r="E543" s="139">
        <f>SUM(E544:E544)</f>
        <v>161</v>
      </c>
      <c r="F543" s="139">
        <f t="shared" si="163"/>
        <v>2064</v>
      </c>
    </row>
    <row r="544" spans="1:6" ht="27" customHeight="1" x14ac:dyDescent="0.25">
      <c r="A544" s="104">
        <v>3132</v>
      </c>
      <c r="B544" s="94" t="s">
        <v>153</v>
      </c>
      <c r="C544" s="111">
        <v>1903</v>
      </c>
      <c r="D544" s="111">
        <v>0</v>
      </c>
      <c r="E544" s="111">
        <v>161</v>
      </c>
      <c r="F544" s="111">
        <f t="shared" si="163"/>
        <v>2064</v>
      </c>
    </row>
    <row r="545" spans="1:6" x14ac:dyDescent="0.25">
      <c r="A545" s="87">
        <v>32</v>
      </c>
      <c r="B545" s="96" t="s">
        <v>27</v>
      </c>
      <c r="C545" s="138">
        <v>18457</v>
      </c>
      <c r="D545" s="138">
        <f>D546+D548+D550</f>
        <v>11640</v>
      </c>
      <c r="E545" s="138">
        <f>E546+E548+E550</f>
        <v>20792</v>
      </c>
      <c r="F545" s="138">
        <f t="shared" si="163"/>
        <v>27609</v>
      </c>
    </row>
    <row r="546" spans="1:6" x14ac:dyDescent="0.25">
      <c r="A546" s="90">
        <v>321</v>
      </c>
      <c r="B546" s="91" t="s">
        <v>154</v>
      </c>
      <c r="C546" s="139">
        <v>0</v>
      </c>
      <c r="D546" s="139">
        <f>SUM(D547:D547)</f>
        <v>0</v>
      </c>
      <c r="E546" s="139">
        <f>SUM(E547:E547)</f>
        <v>0</v>
      </c>
      <c r="F546" s="139">
        <f t="shared" si="163"/>
        <v>0</v>
      </c>
    </row>
    <row r="547" spans="1:6" x14ac:dyDescent="0.25">
      <c r="A547" s="104">
        <v>3211</v>
      </c>
      <c r="B547" s="94" t="s">
        <v>167</v>
      </c>
      <c r="C547" s="111">
        <v>0</v>
      </c>
      <c r="D547" s="111">
        <v>0</v>
      </c>
      <c r="E547" s="111">
        <v>0</v>
      </c>
      <c r="F547" s="111">
        <f t="shared" si="163"/>
        <v>0</v>
      </c>
    </row>
    <row r="548" spans="1:6" x14ac:dyDescent="0.25">
      <c r="A548" s="90">
        <v>322</v>
      </c>
      <c r="B548" s="91" t="s">
        <v>157</v>
      </c>
      <c r="C548" s="139">
        <v>7357</v>
      </c>
      <c r="D548" s="139">
        <f>SUM(D549:D549)</f>
        <v>7357</v>
      </c>
      <c r="E548" s="139">
        <f>SUM(E549:E549)</f>
        <v>0</v>
      </c>
      <c r="F548" s="139">
        <f t="shared" si="163"/>
        <v>0</v>
      </c>
    </row>
    <row r="549" spans="1:6" x14ac:dyDescent="0.25">
      <c r="A549" s="104">
        <v>3223</v>
      </c>
      <c r="B549" s="94" t="s">
        <v>172</v>
      </c>
      <c r="C549" s="111">
        <v>7357</v>
      </c>
      <c r="D549" s="111">
        <v>7357</v>
      </c>
      <c r="E549" s="111">
        <v>0</v>
      </c>
      <c r="F549" s="111">
        <f t="shared" si="163"/>
        <v>0</v>
      </c>
    </row>
    <row r="550" spans="1:6" x14ac:dyDescent="0.25">
      <c r="A550" s="90">
        <v>323</v>
      </c>
      <c r="B550" s="91" t="s">
        <v>148</v>
      </c>
      <c r="C550" s="139">
        <v>11100</v>
      </c>
      <c r="D550" s="139">
        <f>SUM(D551:D552)</f>
        <v>4283</v>
      </c>
      <c r="E550" s="139">
        <f>SUM(E551:E552)</f>
        <v>20792</v>
      </c>
      <c r="F550" s="139">
        <f t="shared" si="163"/>
        <v>27609</v>
      </c>
    </row>
    <row r="551" spans="1:6" x14ac:dyDescent="0.25">
      <c r="A551" s="104">
        <v>3233</v>
      </c>
      <c r="B551" s="94" t="s">
        <v>159</v>
      </c>
      <c r="C551" s="111">
        <v>8340</v>
      </c>
      <c r="D551" s="111">
        <v>4283</v>
      </c>
      <c r="E551" s="111">
        <v>0</v>
      </c>
      <c r="F551" s="111">
        <f t="shared" si="163"/>
        <v>4057</v>
      </c>
    </row>
    <row r="552" spans="1:6" x14ac:dyDescent="0.25">
      <c r="A552" s="104">
        <v>3237</v>
      </c>
      <c r="B552" s="94" t="s">
        <v>149</v>
      </c>
      <c r="C552" s="111">
        <v>2760</v>
      </c>
      <c r="D552" s="111">
        <v>0</v>
      </c>
      <c r="E552" s="111">
        <v>20792</v>
      </c>
      <c r="F552" s="111">
        <f t="shared" si="163"/>
        <v>23552</v>
      </c>
    </row>
    <row r="553" spans="1:6" ht="28.5" x14ac:dyDescent="0.25">
      <c r="A553" s="87">
        <v>42</v>
      </c>
      <c r="B553" s="96" t="s">
        <v>60</v>
      </c>
      <c r="C553" s="97">
        <v>8046</v>
      </c>
      <c r="D553" s="97">
        <f t="shared" ref="D553:E554" si="167">D554</f>
        <v>0</v>
      </c>
      <c r="E553" s="97">
        <f t="shared" si="167"/>
        <v>0</v>
      </c>
      <c r="F553" s="97">
        <f t="shared" si="163"/>
        <v>8046</v>
      </c>
    </row>
    <row r="554" spans="1:6" x14ac:dyDescent="0.25">
      <c r="A554" s="90">
        <v>426</v>
      </c>
      <c r="B554" s="91" t="s">
        <v>135</v>
      </c>
      <c r="C554" s="145">
        <v>8046</v>
      </c>
      <c r="D554" s="145">
        <f t="shared" si="167"/>
        <v>0</v>
      </c>
      <c r="E554" s="145">
        <f t="shared" si="167"/>
        <v>0</v>
      </c>
      <c r="F554" s="145">
        <f t="shared" si="163"/>
        <v>8046</v>
      </c>
    </row>
    <row r="555" spans="1:6" x14ac:dyDescent="0.25">
      <c r="A555" s="104">
        <v>4262</v>
      </c>
      <c r="B555" s="94" t="s">
        <v>135</v>
      </c>
      <c r="C555" s="111">
        <v>8046</v>
      </c>
      <c r="D555" s="111">
        <v>0</v>
      </c>
      <c r="E555" s="111">
        <v>0</v>
      </c>
      <c r="F555" s="111">
        <f t="shared" si="163"/>
        <v>8046</v>
      </c>
    </row>
    <row r="556" spans="1:6" x14ac:dyDescent="0.25">
      <c r="A556" s="148"/>
      <c r="B556" s="149"/>
    </row>
    <row r="557" spans="1:6" x14ac:dyDescent="0.25">
      <c r="A557" s="148"/>
      <c r="B557" s="149"/>
    </row>
    <row r="558" spans="1:6" x14ac:dyDescent="0.25">
      <c r="A558" s="148"/>
      <c r="B558" s="149"/>
    </row>
    <row r="559" spans="1:6" x14ac:dyDescent="0.25">
      <c r="A559" s="269"/>
      <c r="B559" s="270"/>
    </row>
  </sheetData>
  <mergeCells count="3">
    <mergeCell ref="A559:B559"/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</vt:lpstr>
      <vt:lpstr>'POSEBNI DIO'!Ispis_naslova</vt:lpstr>
      <vt:lpstr>' Račun prihoda i rashoda'!Podrucje_ispisa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JURILJ TAJANA</cp:lastModifiedBy>
  <cp:lastPrinted>2023-09-25T06:29:08Z</cp:lastPrinted>
  <dcterms:created xsi:type="dcterms:W3CDTF">2022-08-12T12:51:27Z</dcterms:created>
  <dcterms:modified xsi:type="dcterms:W3CDTF">2023-11-22T11:58:04Z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