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in-file1\sluzbakontrolinga\03 PLANIRANJE\08 Plan 2023\10. REBALANS II\Set za UV\REBALANS II FP Jasna\"/>
    </mc:Choice>
  </mc:AlternateContent>
  <bookViews>
    <workbookView xWindow="-15" yWindow="-15" windowWidth="11520" windowHeight="9705" tabRatio="643" firstSheet="3" activeTab="3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EURO" localSheetId="5">'POSEBNI DIO'!#REF!</definedName>
    <definedName name="_xlnm.Print_Titles" localSheetId="5">'POSEBNI DIO'!$3:$3</definedName>
    <definedName name="_xlnm.Print_Area" localSheetId="1">' Račun prihoda i rashoda'!$A$2:$M$120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4" i="7" l="1"/>
  <c r="J44" i="3" l="1"/>
  <c r="J43" i="3"/>
  <c r="J42" i="3"/>
  <c r="J41" i="3"/>
  <c r="J40" i="3"/>
  <c r="I117" i="3"/>
  <c r="M45" i="3"/>
  <c r="I45" i="3"/>
  <c r="I98" i="3"/>
  <c r="I85" i="3"/>
  <c r="I82" i="3"/>
  <c r="I78" i="3"/>
  <c r="I75" i="3"/>
  <c r="I61" i="3"/>
  <c r="I51" i="3"/>
  <c r="K68" i="3"/>
  <c r="K57" i="3"/>
  <c r="K96" i="3"/>
  <c r="K74" i="3"/>
  <c r="K72" i="3"/>
  <c r="K107" i="3"/>
  <c r="K62" i="3"/>
  <c r="J116" i="3"/>
  <c r="J115" i="3"/>
  <c r="J114" i="3"/>
  <c r="J113" i="3"/>
  <c r="J112" i="3"/>
  <c r="H116" i="3"/>
  <c r="H115" i="3"/>
  <c r="H114" i="3"/>
  <c r="H113" i="3"/>
  <c r="H112" i="3"/>
  <c r="I62" i="3"/>
  <c r="I81" i="3" l="1"/>
  <c r="J45" i="3"/>
  <c r="I50" i="3"/>
  <c r="I109" i="3" s="1"/>
  <c r="C247" i="7" l="1"/>
  <c r="C246" i="7"/>
  <c r="C245" i="7" s="1"/>
  <c r="K98" i="3"/>
  <c r="K85" i="3"/>
  <c r="K82" i="3"/>
  <c r="K78" i="3"/>
  <c r="K75" i="3"/>
  <c r="K61" i="3"/>
  <c r="K51" i="3"/>
  <c r="K26" i="3"/>
  <c r="K12" i="3"/>
  <c r="K10" i="3" s="1"/>
  <c r="K45" i="3"/>
  <c r="K117" i="3"/>
  <c r="J117" i="3" s="1"/>
  <c r="K35" i="3"/>
  <c r="K34" i="3" s="1"/>
  <c r="K27" i="3"/>
  <c r="K23" i="3"/>
  <c r="K22" i="3" s="1"/>
  <c r="K32" i="3"/>
  <c r="K31" i="3" s="1"/>
  <c r="K25" i="3"/>
  <c r="K21" i="3"/>
  <c r="K20" i="3" s="1"/>
  <c r="J13" i="3"/>
  <c r="I35" i="3"/>
  <c r="I34" i="3"/>
  <c r="I31" i="3"/>
  <c r="I27" i="3"/>
  <c r="I24" i="3"/>
  <c r="I22" i="3"/>
  <c r="I20" i="3"/>
  <c r="I10" i="3"/>
  <c r="C4" i="7"/>
  <c r="C243" i="7"/>
  <c r="K24" i="3" l="1"/>
  <c r="K9" i="3" s="1"/>
  <c r="K37" i="3" s="1"/>
  <c r="K50" i="3"/>
  <c r="K81" i="3"/>
  <c r="I9" i="3"/>
  <c r="I37" i="3" s="1"/>
  <c r="B16" i="5"/>
  <c r="B7" i="5"/>
  <c r="B23" i="5"/>
  <c r="B15" i="5"/>
  <c r="B10" i="5"/>
  <c r="B8" i="5"/>
  <c r="B21" i="5"/>
  <c r="B25" i="5"/>
  <c r="K109" i="3" l="1"/>
  <c r="F15" i="7" l="1"/>
  <c r="F16" i="7"/>
  <c r="F17" i="7"/>
  <c r="F18" i="7"/>
  <c r="F19" i="7"/>
  <c r="F20" i="7"/>
  <c r="J109" i="3" l="1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2" i="3"/>
  <c r="J11" i="3"/>
  <c r="H12" i="3"/>
  <c r="H44" i="3" l="1"/>
  <c r="H43" i="3"/>
  <c r="H42" i="3"/>
  <c r="H41" i="3"/>
  <c r="H40" i="3"/>
  <c r="H36" i="3"/>
  <c r="H33" i="3"/>
  <c r="H32" i="3"/>
  <c r="H30" i="3"/>
  <c r="H26" i="3"/>
  <c r="H25" i="3"/>
  <c r="H19" i="3"/>
  <c r="H16" i="3"/>
  <c r="H13" i="3"/>
  <c r="H11" i="3"/>
  <c r="H108" i="3"/>
  <c r="H106" i="3"/>
  <c r="H105" i="3"/>
  <c r="H104" i="3"/>
  <c r="H103" i="3"/>
  <c r="H102" i="3"/>
  <c r="H100" i="3"/>
  <c r="H99" i="3"/>
  <c r="H97" i="3"/>
  <c r="H96" i="3"/>
  <c r="H95" i="3"/>
  <c r="H94" i="3"/>
  <c r="H93" i="3"/>
  <c r="H92" i="3"/>
  <c r="H91" i="3"/>
  <c r="H90" i="3"/>
  <c r="H89" i="3"/>
  <c r="H84" i="3"/>
  <c r="H83" i="3"/>
  <c r="H80" i="3"/>
  <c r="H79" i="3"/>
  <c r="H77" i="3"/>
  <c r="H76" i="3"/>
  <c r="H74" i="3"/>
  <c r="H73" i="3"/>
  <c r="H72" i="3"/>
  <c r="H71" i="3"/>
  <c r="H70" i="3"/>
  <c r="H69" i="3"/>
  <c r="H68" i="3"/>
  <c r="H67" i="3"/>
  <c r="H66" i="3"/>
  <c r="H65" i="3"/>
  <c r="H60" i="3"/>
  <c r="H59" i="3"/>
  <c r="H58" i="3"/>
  <c r="H57" i="3"/>
  <c r="H56" i="3"/>
  <c r="H55" i="3"/>
  <c r="H54" i="3"/>
  <c r="H53" i="3"/>
  <c r="H52" i="3"/>
  <c r="E10" i="3" l="1"/>
  <c r="F113" i="3"/>
  <c r="F114" i="3"/>
  <c r="F115" i="3"/>
  <c r="F116" i="3"/>
  <c r="F112" i="3"/>
  <c r="F52" i="3"/>
  <c r="F53" i="3"/>
  <c r="F54" i="3"/>
  <c r="F55" i="3"/>
  <c r="F56" i="3"/>
  <c r="F57" i="3"/>
  <c r="F58" i="3"/>
  <c r="F59" i="3"/>
  <c r="F60" i="3"/>
  <c r="F65" i="3"/>
  <c r="F66" i="3"/>
  <c r="F67" i="3"/>
  <c r="F68" i="3"/>
  <c r="F69" i="3"/>
  <c r="F70" i="3"/>
  <c r="F71" i="3"/>
  <c r="F72" i="3"/>
  <c r="F73" i="3"/>
  <c r="F74" i="3"/>
  <c r="F76" i="3"/>
  <c r="F77" i="3"/>
  <c r="F79" i="3"/>
  <c r="F80" i="3"/>
  <c r="F83" i="3"/>
  <c r="F84" i="3"/>
  <c r="F89" i="3"/>
  <c r="F90" i="3"/>
  <c r="F91" i="3"/>
  <c r="F92" i="3"/>
  <c r="F93" i="3"/>
  <c r="F94" i="3"/>
  <c r="F95" i="3"/>
  <c r="F96" i="3"/>
  <c r="F97" i="3"/>
  <c r="F99" i="3"/>
  <c r="F100" i="3"/>
  <c r="F102" i="3"/>
  <c r="F103" i="3"/>
  <c r="F104" i="3"/>
  <c r="F105" i="3"/>
  <c r="F106" i="3"/>
  <c r="F108" i="3"/>
  <c r="E117" i="3"/>
  <c r="F44" i="3"/>
  <c r="F43" i="3"/>
  <c r="F42" i="3"/>
  <c r="F41" i="3"/>
  <c r="F40" i="3"/>
  <c r="F36" i="3"/>
  <c r="F33" i="3"/>
  <c r="F32" i="3"/>
  <c r="F30" i="3"/>
  <c r="F26" i="3"/>
  <c r="F25" i="3"/>
  <c r="F19" i="3"/>
  <c r="F16" i="3"/>
  <c r="F13" i="3"/>
  <c r="F12" i="3"/>
  <c r="F11" i="3"/>
  <c r="E98" i="3" l="1"/>
  <c r="E85" i="3"/>
  <c r="E82" i="3"/>
  <c r="E78" i="3"/>
  <c r="E75" i="3"/>
  <c r="E61" i="3"/>
  <c r="E51" i="3"/>
  <c r="E45" i="3"/>
  <c r="E35" i="3"/>
  <c r="E31" i="3"/>
  <c r="E27" i="3"/>
  <c r="E24" i="3"/>
  <c r="E22" i="3"/>
  <c r="E20" i="3"/>
  <c r="G117" i="3"/>
  <c r="F117" i="3" l="1"/>
  <c r="H117" i="3"/>
  <c r="F31" i="3"/>
  <c r="E34" i="3"/>
  <c r="E9" i="3"/>
  <c r="E81" i="3"/>
  <c r="E50" i="3"/>
  <c r="G45" i="3"/>
  <c r="G31" i="3"/>
  <c r="H31" i="3" s="1"/>
  <c r="G23" i="3"/>
  <c r="G21" i="3"/>
  <c r="G101" i="3"/>
  <c r="G88" i="3"/>
  <c r="G64" i="3"/>
  <c r="F101" i="3" l="1"/>
  <c r="H101" i="3"/>
  <c r="F45" i="3"/>
  <c r="H45" i="3"/>
  <c r="F21" i="3"/>
  <c r="H21" i="3"/>
  <c r="F64" i="3"/>
  <c r="H64" i="3"/>
  <c r="F23" i="3"/>
  <c r="H23" i="3"/>
  <c r="F88" i="3"/>
  <c r="H88" i="3"/>
  <c r="E37" i="3"/>
  <c r="E109" i="3"/>
  <c r="G18" i="3"/>
  <c r="G17" i="3"/>
  <c r="G28" i="3"/>
  <c r="G15" i="3"/>
  <c r="G14" i="3"/>
  <c r="G29" i="3"/>
  <c r="F29" i="3" l="1"/>
  <c r="H29" i="3"/>
  <c r="F17" i="3"/>
  <c r="H17" i="3"/>
  <c r="F14" i="3"/>
  <c r="H14" i="3"/>
  <c r="F18" i="3"/>
  <c r="H18" i="3"/>
  <c r="F15" i="3"/>
  <c r="H15" i="3"/>
  <c r="F28" i="3"/>
  <c r="H28" i="3"/>
  <c r="F524" i="7"/>
  <c r="E523" i="7"/>
  <c r="E522" i="7" s="1"/>
  <c r="D523" i="7"/>
  <c r="D522" i="7" s="1"/>
  <c r="F521" i="7"/>
  <c r="F520" i="7"/>
  <c r="E519" i="7"/>
  <c r="D519" i="7"/>
  <c r="F518" i="7"/>
  <c r="E517" i="7"/>
  <c r="D517" i="7"/>
  <c r="F516" i="7"/>
  <c r="E515" i="7"/>
  <c r="D515" i="7"/>
  <c r="F513" i="7"/>
  <c r="E512" i="7"/>
  <c r="D512" i="7"/>
  <c r="F511" i="7"/>
  <c r="E510" i="7"/>
  <c r="D510" i="7"/>
  <c r="F507" i="7"/>
  <c r="E506" i="7"/>
  <c r="E505" i="7" s="1"/>
  <c r="D506" i="7"/>
  <c r="D505" i="7" s="1"/>
  <c r="F504" i="7"/>
  <c r="F503" i="7"/>
  <c r="E502" i="7"/>
  <c r="D502" i="7"/>
  <c r="F501" i="7"/>
  <c r="E500" i="7"/>
  <c r="E499" i="7" s="1"/>
  <c r="D500" i="7"/>
  <c r="F498" i="7"/>
  <c r="E497" i="7"/>
  <c r="D497" i="7"/>
  <c r="F496" i="7"/>
  <c r="E495" i="7"/>
  <c r="D495" i="7"/>
  <c r="F492" i="7"/>
  <c r="E491" i="7"/>
  <c r="E490" i="7" s="1"/>
  <c r="D491" i="7"/>
  <c r="F489" i="7"/>
  <c r="F488" i="7"/>
  <c r="E487" i="7"/>
  <c r="D487" i="7"/>
  <c r="F486" i="7"/>
  <c r="E485" i="7"/>
  <c r="E484" i="7" s="1"/>
  <c r="D485" i="7"/>
  <c r="F483" i="7"/>
  <c r="E482" i="7"/>
  <c r="D482" i="7"/>
  <c r="F481" i="7"/>
  <c r="E480" i="7"/>
  <c r="D480" i="7"/>
  <c r="F476" i="7"/>
  <c r="E475" i="7"/>
  <c r="D475" i="7"/>
  <c r="F474" i="7"/>
  <c r="F473" i="7"/>
  <c r="F472" i="7"/>
  <c r="E471" i="7"/>
  <c r="E470" i="7" s="1"/>
  <c r="D471" i="7"/>
  <c r="F469" i="7"/>
  <c r="F468" i="7"/>
  <c r="F467" i="7"/>
  <c r="F466" i="7"/>
  <c r="E465" i="7"/>
  <c r="D465" i="7"/>
  <c r="F463" i="7"/>
  <c r="E462" i="7"/>
  <c r="D462" i="7"/>
  <c r="F462" i="7" s="1"/>
  <c r="F461" i="7"/>
  <c r="E460" i="7"/>
  <c r="D460" i="7"/>
  <c r="F456" i="7"/>
  <c r="E455" i="7"/>
  <c r="E454" i="7" s="1"/>
  <c r="E453" i="7" s="1"/>
  <c r="D455" i="7"/>
  <c r="D454" i="7" s="1"/>
  <c r="D453" i="7" s="1"/>
  <c r="F452" i="7"/>
  <c r="E451" i="7"/>
  <c r="D451" i="7"/>
  <c r="F450" i="7"/>
  <c r="E449" i="7"/>
  <c r="D449" i="7"/>
  <c r="F447" i="7"/>
  <c r="F446" i="7"/>
  <c r="E445" i="7"/>
  <c r="D445" i="7"/>
  <c r="F444" i="7"/>
  <c r="F443" i="7"/>
  <c r="E442" i="7"/>
  <c r="D442" i="7"/>
  <c r="F441" i="7"/>
  <c r="F440" i="7"/>
  <c r="F439" i="7"/>
  <c r="F438" i="7"/>
  <c r="F437" i="7"/>
  <c r="F436" i="7"/>
  <c r="E435" i="7"/>
  <c r="D435" i="7"/>
  <c r="F433" i="7"/>
  <c r="F432" i="7"/>
  <c r="F431" i="7"/>
  <c r="E430" i="7"/>
  <c r="D430" i="7"/>
  <c r="F429" i="7"/>
  <c r="E428" i="7"/>
  <c r="D428" i="7"/>
  <c r="F427" i="7"/>
  <c r="F426" i="7"/>
  <c r="F425" i="7"/>
  <c r="F424" i="7"/>
  <c r="F423" i="7"/>
  <c r="F422" i="7"/>
  <c r="E421" i="7"/>
  <c r="D421" i="7"/>
  <c r="F420" i="7"/>
  <c r="F419" i="7"/>
  <c r="F418" i="7"/>
  <c r="F417" i="7"/>
  <c r="E416" i="7"/>
  <c r="D416" i="7"/>
  <c r="F415" i="7"/>
  <c r="F414" i="7"/>
  <c r="F413" i="7"/>
  <c r="E412" i="7"/>
  <c r="D412" i="7"/>
  <c r="F410" i="7"/>
  <c r="E409" i="7"/>
  <c r="E408" i="7" s="1"/>
  <c r="D409" i="7"/>
  <c r="D408" i="7" s="1"/>
  <c r="F406" i="7"/>
  <c r="E405" i="7"/>
  <c r="E404" i="7" s="1"/>
  <c r="D405" i="7"/>
  <c r="D404" i="7" s="1"/>
  <c r="F403" i="7"/>
  <c r="E402" i="7"/>
  <c r="D402" i="7"/>
  <c r="F401" i="7"/>
  <c r="F400" i="7"/>
  <c r="E399" i="7"/>
  <c r="D399" i="7"/>
  <c r="F397" i="7"/>
  <c r="E396" i="7"/>
  <c r="D396" i="7"/>
  <c r="F395" i="7"/>
  <c r="F394" i="7"/>
  <c r="F393" i="7"/>
  <c r="E392" i="7"/>
  <c r="D392" i="7"/>
  <c r="F391" i="7"/>
  <c r="F390" i="7"/>
  <c r="E389" i="7"/>
  <c r="D389" i="7"/>
  <c r="F388" i="7"/>
  <c r="F387" i="7"/>
  <c r="E386" i="7"/>
  <c r="D386" i="7"/>
  <c r="F384" i="7"/>
  <c r="E383" i="7"/>
  <c r="D383" i="7"/>
  <c r="F382" i="7"/>
  <c r="F381" i="7"/>
  <c r="E380" i="7"/>
  <c r="D380" i="7"/>
  <c r="F377" i="7"/>
  <c r="E376" i="7"/>
  <c r="D376" i="7"/>
  <c r="F375" i="7"/>
  <c r="E374" i="7"/>
  <c r="D374" i="7"/>
  <c r="F372" i="7"/>
  <c r="F371" i="7"/>
  <c r="E370" i="7"/>
  <c r="D370" i="7"/>
  <c r="F369" i="7"/>
  <c r="F368" i="7"/>
  <c r="F367" i="7"/>
  <c r="F366" i="7"/>
  <c r="F365" i="7"/>
  <c r="F364" i="7"/>
  <c r="E363" i="7"/>
  <c r="D363" i="7"/>
  <c r="F362" i="7"/>
  <c r="F361" i="7"/>
  <c r="E360" i="7"/>
  <c r="D360" i="7"/>
  <c r="F358" i="7"/>
  <c r="E357" i="7"/>
  <c r="E356" i="7" s="1"/>
  <c r="D357" i="7"/>
  <c r="D356" i="7" s="1"/>
  <c r="F355" i="7"/>
  <c r="F354" i="7"/>
  <c r="F353" i="7"/>
  <c r="F352" i="7"/>
  <c r="E351" i="7"/>
  <c r="E350" i="7" s="1"/>
  <c r="D351" i="7"/>
  <c r="D350" i="7" s="1"/>
  <c r="F349" i="7"/>
  <c r="F348" i="7"/>
  <c r="F347" i="7"/>
  <c r="F346" i="7"/>
  <c r="F345" i="7"/>
  <c r="F344" i="7"/>
  <c r="F343" i="7"/>
  <c r="E342" i="7"/>
  <c r="D342" i="7"/>
  <c r="F341" i="7"/>
  <c r="E340" i="7"/>
  <c r="D340" i="7"/>
  <c r="F339" i="7"/>
  <c r="F338" i="7"/>
  <c r="F337" i="7"/>
  <c r="F336" i="7"/>
  <c r="F335" i="7"/>
  <c r="F334" i="7"/>
  <c r="F333" i="7"/>
  <c r="F332" i="7"/>
  <c r="F331" i="7"/>
  <c r="E330" i="7"/>
  <c r="D330" i="7"/>
  <c r="F329" i="7"/>
  <c r="F328" i="7"/>
  <c r="F327" i="7"/>
  <c r="F326" i="7"/>
  <c r="F325" i="7"/>
  <c r="E324" i="7"/>
  <c r="D324" i="7"/>
  <c r="F323" i="7"/>
  <c r="F322" i="7"/>
  <c r="F321" i="7"/>
  <c r="F320" i="7"/>
  <c r="E319" i="7"/>
  <c r="D319" i="7"/>
  <c r="F317" i="7"/>
  <c r="E316" i="7"/>
  <c r="D316" i="7"/>
  <c r="F315" i="7"/>
  <c r="E314" i="7"/>
  <c r="D314" i="7"/>
  <c r="F313" i="7"/>
  <c r="E312" i="7"/>
  <c r="D312" i="7"/>
  <c r="F309" i="7"/>
  <c r="E308" i="7"/>
  <c r="D308" i="7"/>
  <c r="F307" i="7"/>
  <c r="E306" i="7"/>
  <c r="D306" i="7"/>
  <c r="F304" i="7"/>
  <c r="E303" i="7"/>
  <c r="D303" i="7"/>
  <c r="F302" i="7"/>
  <c r="F301" i="7"/>
  <c r="E300" i="7"/>
  <c r="D300" i="7"/>
  <c r="F299" i="7"/>
  <c r="F298" i="7"/>
  <c r="F297" i="7"/>
  <c r="F296" i="7"/>
  <c r="F295" i="7"/>
  <c r="F294" i="7"/>
  <c r="E293" i="7"/>
  <c r="D293" i="7"/>
  <c r="F292" i="7"/>
  <c r="E291" i="7"/>
  <c r="D291" i="7"/>
  <c r="F289" i="7"/>
  <c r="E288" i="7"/>
  <c r="E287" i="7" s="1"/>
  <c r="D288" i="7"/>
  <c r="D287" i="7" s="1"/>
  <c r="F286" i="7"/>
  <c r="F285" i="7"/>
  <c r="F284" i="7"/>
  <c r="E283" i="7"/>
  <c r="E282" i="7" s="1"/>
  <c r="D283" i="7"/>
  <c r="D282" i="7" s="1"/>
  <c r="F281" i="7"/>
  <c r="F280" i="7"/>
  <c r="F279" i="7"/>
  <c r="F278" i="7"/>
  <c r="F277" i="7"/>
  <c r="F276" i="7"/>
  <c r="F275" i="7"/>
  <c r="E274" i="7"/>
  <c r="D274" i="7"/>
  <c r="F273" i="7"/>
  <c r="E272" i="7"/>
  <c r="D272" i="7"/>
  <c r="F271" i="7"/>
  <c r="F270" i="7"/>
  <c r="F269" i="7"/>
  <c r="F268" i="7"/>
  <c r="F267" i="7"/>
  <c r="F266" i="7"/>
  <c r="F265" i="7"/>
  <c r="F264" i="7"/>
  <c r="F263" i="7"/>
  <c r="E262" i="7"/>
  <c r="D262" i="7"/>
  <c r="F261" i="7"/>
  <c r="F260" i="7"/>
  <c r="F259" i="7"/>
  <c r="F258" i="7"/>
  <c r="F257" i="7"/>
  <c r="E256" i="7"/>
  <c r="D256" i="7"/>
  <c r="F255" i="7"/>
  <c r="F254" i="7"/>
  <c r="F253" i="7"/>
  <c r="F252" i="7"/>
  <c r="E251" i="7"/>
  <c r="D251" i="7"/>
  <c r="F248" i="7"/>
  <c r="E247" i="7"/>
  <c r="E246" i="7" s="1"/>
  <c r="E245" i="7" s="1"/>
  <c r="D247" i="7"/>
  <c r="D246" i="7"/>
  <c r="D245" i="7" s="1"/>
  <c r="F242" i="7"/>
  <c r="F241" i="7"/>
  <c r="E240" i="7"/>
  <c r="E239" i="7" s="1"/>
  <c r="D240" i="7"/>
  <c r="D239" i="7" s="1"/>
  <c r="F238" i="7"/>
  <c r="F237" i="7"/>
  <c r="F236" i="7"/>
  <c r="F235" i="7"/>
  <c r="E234" i="7"/>
  <c r="D234" i="7"/>
  <c r="F233" i="7"/>
  <c r="E232" i="7"/>
  <c r="D232" i="7"/>
  <c r="F231" i="7"/>
  <c r="F230" i="7"/>
  <c r="F229" i="7"/>
  <c r="E228" i="7"/>
  <c r="D228" i="7"/>
  <c r="F226" i="7"/>
  <c r="E225" i="7"/>
  <c r="D225" i="7"/>
  <c r="F224" i="7"/>
  <c r="E223" i="7"/>
  <c r="D223" i="7"/>
  <c r="F222" i="7"/>
  <c r="E221" i="7"/>
  <c r="D221" i="7"/>
  <c r="F218" i="7"/>
  <c r="F217" i="7"/>
  <c r="E216" i="7"/>
  <c r="E215" i="7" s="1"/>
  <c r="D216" i="7"/>
  <c r="D215" i="7" s="1"/>
  <c r="F214" i="7"/>
  <c r="F213" i="7"/>
  <c r="F212" i="7"/>
  <c r="F211" i="7"/>
  <c r="E210" i="7"/>
  <c r="D210" i="7"/>
  <c r="F209" i="7"/>
  <c r="E208" i="7"/>
  <c r="D208" i="7"/>
  <c r="F207" i="7"/>
  <c r="F206" i="7"/>
  <c r="F205" i="7"/>
  <c r="E204" i="7"/>
  <c r="D204" i="7"/>
  <c r="F202" i="7"/>
  <c r="E201" i="7"/>
  <c r="D201" i="7"/>
  <c r="F200" i="7"/>
  <c r="E199" i="7"/>
  <c r="D199" i="7"/>
  <c r="F198" i="7"/>
  <c r="E197" i="7"/>
  <c r="E196" i="7" s="1"/>
  <c r="D197" i="7"/>
  <c r="F193" i="7"/>
  <c r="E192" i="7"/>
  <c r="D192" i="7"/>
  <c r="D191" i="7" s="1"/>
  <c r="F190" i="7"/>
  <c r="F189" i="7"/>
  <c r="F188" i="7"/>
  <c r="E187" i="7"/>
  <c r="E186" i="7" s="1"/>
  <c r="D187" i="7"/>
  <c r="D186" i="7" s="1"/>
  <c r="F184" i="7"/>
  <c r="E183" i="7"/>
  <c r="E182" i="7" s="1"/>
  <c r="D183" i="7"/>
  <c r="D182" i="7" s="1"/>
  <c r="F181" i="7"/>
  <c r="F180" i="7"/>
  <c r="F179" i="7"/>
  <c r="E178" i="7"/>
  <c r="E177" i="7" s="1"/>
  <c r="D178" i="7"/>
  <c r="D177" i="7" s="1"/>
  <c r="F175" i="7"/>
  <c r="E174" i="7"/>
  <c r="E173" i="7" s="1"/>
  <c r="D174" i="7"/>
  <c r="D173" i="7" s="1"/>
  <c r="F172" i="7"/>
  <c r="F171" i="7"/>
  <c r="F170" i="7"/>
  <c r="E169" i="7"/>
  <c r="E168" i="7" s="1"/>
  <c r="D169" i="7"/>
  <c r="D168" i="7" s="1"/>
  <c r="F166" i="7"/>
  <c r="E165" i="7"/>
  <c r="D165" i="7"/>
  <c r="D164" i="7" s="1"/>
  <c r="F163" i="7"/>
  <c r="F162" i="7"/>
  <c r="E161" i="7"/>
  <c r="E160" i="7" s="1"/>
  <c r="D161" i="7"/>
  <c r="D160" i="7" s="1"/>
  <c r="F157" i="7"/>
  <c r="E156" i="7"/>
  <c r="E155" i="7" s="1"/>
  <c r="D156" i="7"/>
  <c r="D155" i="7" s="1"/>
  <c r="F154" i="7"/>
  <c r="F153" i="7"/>
  <c r="E152" i="7"/>
  <c r="E151" i="7" s="1"/>
  <c r="D152" i="7"/>
  <c r="D151" i="7" s="1"/>
  <c r="F150" i="7"/>
  <c r="E149" i="7"/>
  <c r="D149" i="7"/>
  <c r="F148" i="7"/>
  <c r="F147" i="7"/>
  <c r="F146" i="7"/>
  <c r="F145" i="7"/>
  <c r="E144" i="7"/>
  <c r="D144" i="7"/>
  <c r="F143" i="7"/>
  <c r="E142" i="7"/>
  <c r="D142" i="7"/>
  <c r="F141" i="7"/>
  <c r="F140" i="7"/>
  <c r="E139" i="7"/>
  <c r="D139" i="7"/>
  <c r="F137" i="7"/>
  <c r="E136" i="7"/>
  <c r="D136" i="7"/>
  <c r="F135" i="7"/>
  <c r="E134" i="7"/>
  <c r="E133" i="7" s="1"/>
  <c r="D134" i="7"/>
  <c r="F131" i="7"/>
  <c r="E130" i="7"/>
  <c r="E129" i="7" s="1"/>
  <c r="D130" i="7"/>
  <c r="F128" i="7"/>
  <c r="F127" i="7"/>
  <c r="E126" i="7"/>
  <c r="D126" i="7"/>
  <c r="D125" i="7" s="1"/>
  <c r="F124" i="7"/>
  <c r="E123" i="7"/>
  <c r="D123" i="7"/>
  <c r="F122" i="7"/>
  <c r="F121" i="7"/>
  <c r="F120" i="7"/>
  <c r="F119" i="7"/>
  <c r="E118" i="7"/>
  <c r="D118" i="7"/>
  <c r="F117" i="7"/>
  <c r="E116" i="7"/>
  <c r="D116" i="7"/>
  <c r="F115" i="7"/>
  <c r="F114" i="7"/>
  <c r="E113" i="7"/>
  <c r="D113" i="7"/>
  <c r="F111" i="7"/>
  <c r="E110" i="7"/>
  <c r="D110" i="7"/>
  <c r="F109" i="7"/>
  <c r="E108" i="7"/>
  <c r="D108" i="7"/>
  <c r="F105" i="7"/>
  <c r="F104" i="7"/>
  <c r="F103" i="7"/>
  <c r="F102" i="7"/>
  <c r="E101" i="7"/>
  <c r="E100" i="7" s="1"/>
  <c r="E99" i="7" s="1"/>
  <c r="D101" i="7"/>
  <c r="D100" i="7" s="1"/>
  <c r="D99" i="7" s="1"/>
  <c r="F97" i="7"/>
  <c r="E96" i="7"/>
  <c r="E95" i="7" s="1"/>
  <c r="E94" i="7" s="1"/>
  <c r="D96" i="7"/>
  <c r="D95" i="7" s="1"/>
  <c r="D94" i="7" s="1"/>
  <c r="F93" i="7"/>
  <c r="E92" i="7"/>
  <c r="D92" i="7"/>
  <c r="F91" i="7"/>
  <c r="E90" i="7"/>
  <c r="D90" i="7"/>
  <c r="F88" i="7"/>
  <c r="F87" i="7"/>
  <c r="E86" i="7"/>
  <c r="D86" i="7"/>
  <c r="F85" i="7"/>
  <c r="F84" i="7"/>
  <c r="E83" i="7"/>
  <c r="D83" i="7"/>
  <c r="F82" i="7"/>
  <c r="E81" i="7"/>
  <c r="D81" i="7"/>
  <c r="F80" i="7"/>
  <c r="F79" i="7"/>
  <c r="F78" i="7"/>
  <c r="F77" i="7"/>
  <c r="F76" i="7"/>
  <c r="F75" i="7"/>
  <c r="E74" i="7"/>
  <c r="D74" i="7"/>
  <c r="F71" i="7"/>
  <c r="E70" i="7"/>
  <c r="E69" i="7" s="1"/>
  <c r="D70" i="7"/>
  <c r="D69" i="7" s="1"/>
  <c r="F68" i="7"/>
  <c r="F67" i="7"/>
  <c r="F66" i="7"/>
  <c r="F65" i="7"/>
  <c r="E64" i="7"/>
  <c r="E63" i="7" s="1"/>
  <c r="D64" i="7"/>
  <c r="D63" i="7" s="1"/>
  <c r="F61" i="7"/>
  <c r="E60" i="7"/>
  <c r="D60" i="7"/>
  <c r="F59" i="7"/>
  <c r="F58" i="7"/>
  <c r="F57" i="7"/>
  <c r="E56" i="7"/>
  <c r="D56" i="7"/>
  <c r="F55" i="7"/>
  <c r="E54" i="7"/>
  <c r="D54" i="7"/>
  <c r="F51" i="7"/>
  <c r="E50" i="7"/>
  <c r="D50" i="7"/>
  <c r="F49" i="7"/>
  <c r="E48" i="7"/>
  <c r="D48" i="7"/>
  <c r="F46" i="7"/>
  <c r="E45" i="7"/>
  <c r="D45" i="7"/>
  <c r="F44" i="7"/>
  <c r="F43" i="7"/>
  <c r="E42" i="7"/>
  <c r="D42" i="7"/>
  <c r="F41" i="7"/>
  <c r="E40" i="7"/>
  <c r="D40" i="7"/>
  <c r="F39" i="7"/>
  <c r="F38" i="7"/>
  <c r="F37" i="7"/>
  <c r="F36" i="7"/>
  <c r="F35" i="7"/>
  <c r="F34" i="7"/>
  <c r="E33" i="7"/>
  <c r="D33" i="7"/>
  <c r="F32" i="7"/>
  <c r="E31" i="7"/>
  <c r="D31" i="7"/>
  <c r="F28" i="7"/>
  <c r="E27" i="7"/>
  <c r="D27" i="7"/>
  <c r="F26" i="7"/>
  <c r="E25" i="7"/>
  <c r="D25" i="7"/>
  <c r="F23" i="7"/>
  <c r="F22" i="7"/>
  <c r="E21" i="7"/>
  <c r="D21" i="7"/>
  <c r="E14" i="7"/>
  <c r="F13" i="7"/>
  <c r="E12" i="7"/>
  <c r="D12" i="7"/>
  <c r="F10" i="7"/>
  <c r="E9" i="7"/>
  <c r="E8" i="7" s="1"/>
  <c r="D9" i="7"/>
  <c r="D8" i="7" s="1"/>
  <c r="E448" i="7" l="1"/>
  <c r="D107" i="7"/>
  <c r="E479" i="7"/>
  <c r="E478" i="7" s="1"/>
  <c r="E494" i="7"/>
  <c r="E493" i="7" s="1"/>
  <c r="E509" i="7"/>
  <c r="E47" i="7"/>
  <c r="D133" i="7"/>
  <c r="F133" i="7" s="1"/>
  <c r="D196" i="7"/>
  <c r="E227" i="7"/>
  <c r="D62" i="7"/>
  <c r="D434" i="7"/>
  <c r="F523" i="7"/>
  <c r="F232" i="7"/>
  <c r="E398" i="7"/>
  <c r="F475" i="7"/>
  <c r="F482" i="7"/>
  <c r="F116" i="7"/>
  <c r="F412" i="7"/>
  <c r="E411" i="7"/>
  <c r="D24" i="7"/>
  <c r="F363" i="7"/>
  <c r="E379" i="7"/>
  <c r="F31" i="7"/>
  <c r="F70" i="7"/>
  <c r="F101" i="7"/>
  <c r="F108" i="7"/>
  <c r="D250" i="7"/>
  <c r="F291" i="7"/>
  <c r="E385" i="7"/>
  <c r="D411" i="7"/>
  <c r="D470" i="7"/>
  <c r="D73" i="7"/>
  <c r="F126" i="7"/>
  <c r="F139" i="7"/>
  <c r="F149" i="7"/>
  <c r="F201" i="7"/>
  <c r="F204" i="7"/>
  <c r="F256" i="7"/>
  <c r="F283" i="7"/>
  <c r="F316" i="7"/>
  <c r="F380" i="7"/>
  <c r="F83" i="7"/>
  <c r="F56" i="7"/>
  <c r="E62" i="7"/>
  <c r="E125" i="7"/>
  <c r="F125" i="7" s="1"/>
  <c r="F251" i="7"/>
  <c r="E318" i="7"/>
  <c r="F396" i="7"/>
  <c r="F405" i="7"/>
  <c r="F497" i="7"/>
  <c r="D185" i="7"/>
  <c r="D53" i="7"/>
  <c r="D52" i="7" s="1"/>
  <c r="F118" i="7"/>
  <c r="D159" i="7"/>
  <c r="D176" i="7"/>
  <c r="F192" i="7"/>
  <c r="E203" i="7"/>
  <c r="E195" i="7" s="1"/>
  <c r="D220" i="7"/>
  <c r="E250" i="7"/>
  <c r="F282" i="7"/>
  <c r="E359" i="7"/>
  <c r="F491" i="7"/>
  <c r="F8" i="7"/>
  <c r="E30" i="7"/>
  <c r="E29" i="7" s="1"/>
  <c r="F42" i="7"/>
  <c r="F45" i="7"/>
  <c r="F81" i="7"/>
  <c r="F144" i="7"/>
  <c r="F161" i="7"/>
  <c r="D167" i="7"/>
  <c r="E167" i="7"/>
  <c r="F404" i="7"/>
  <c r="F409" i="7"/>
  <c r="F428" i="7"/>
  <c r="F430" i="7"/>
  <c r="F454" i="7"/>
  <c r="F460" i="7"/>
  <c r="D490" i="7"/>
  <c r="F490" i="7" s="1"/>
  <c r="D89" i="7"/>
  <c r="F196" i="7"/>
  <c r="F225" i="7"/>
  <c r="F12" i="7"/>
  <c r="F60" i="7"/>
  <c r="F64" i="7"/>
  <c r="D112" i="7"/>
  <c r="E138" i="7"/>
  <c r="E132" i="7" s="1"/>
  <c r="D138" i="7"/>
  <c r="D132" i="7" s="1"/>
  <c r="E305" i="7"/>
  <c r="E311" i="7"/>
  <c r="F370" i="7"/>
  <c r="D459" i="7"/>
  <c r="F459" i="7" s="1"/>
  <c r="F506" i="7"/>
  <c r="F515" i="7"/>
  <c r="F517" i="7"/>
  <c r="F505" i="7"/>
  <c r="F215" i="7"/>
  <c r="F9" i="7"/>
  <c r="D14" i="7"/>
  <c r="D11" i="7" s="1"/>
  <c r="F48" i="7"/>
  <c r="F54" i="7"/>
  <c r="F86" i="7"/>
  <c r="F90" i="7"/>
  <c r="E89" i="7"/>
  <c r="F89" i="7" s="1"/>
  <c r="E107" i="7"/>
  <c r="F107" i="7" s="1"/>
  <c r="F113" i="7"/>
  <c r="F130" i="7"/>
  <c r="F160" i="7"/>
  <c r="E176" i="7"/>
  <c r="F183" i="7"/>
  <c r="F187" i="7"/>
  <c r="E191" i="7"/>
  <c r="F191" i="7" s="1"/>
  <c r="F210" i="7"/>
  <c r="F300" i="7"/>
  <c r="F360" i="7"/>
  <c r="F374" i="7"/>
  <c r="D398" i="7"/>
  <c r="E459" i="7"/>
  <c r="E458" i="7" s="1"/>
  <c r="E457" i="7" s="1"/>
  <c r="D479" i="7"/>
  <c r="F500" i="7"/>
  <c r="D514" i="7"/>
  <c r="F519" i="7"/>
  <c r="D47" i="7"/>
  <c r="F47" i="7" s="1"/>
  <c r="F69" i="7"/>
  <c r="E11" i="7"/>
  <c r="E73" i="7"/>
  <c r="F96" i="7"/>
  <c r="F152" i="7"/>
  <c r="F165" i="7"/>
  <c r="F182" i="7"/>
  <c r="F274" i="7"/>
  <c r="F288" i="7"/>
  <c r="D290" i="7"/>
  <c r="E290" i="7"/>
  <c r="F303" i="7"/>
  <c r="F340" i="7"/>
  <c r="E373" i="7"/>
  <c r="F442" i="7"/>
  <c r="F495" i="7"/>
  <c r="F21" i="7"/>
  <c r="F25" i="7"/>
  <c r="E24" i="7"/>
  <c r="D30" i="7"/>
  <c r="F40" i="7"/>
  <c r="E53" i="7"/>
  <c r="E52" i="7" s="1"/>
  <c r="F74" i="7"/>
  <c r="F110" i="7"/>
  <c r="F136" i="7"/>
  <c r="F151" i="7"/>
  <c r="E164" i="7"/>
  <c r="E159" i="7" s="1"/>
  <c r="F216" i="7"/>
  <c r="F221" i="7"/>
  <c r="F223" i="7"/>
  <c r="F272" i="7"/>
  <c r="F287" i="7"/>
  <c r="F306" i="7"/>
  <c r="F342" i="7"/>
  <c r="F357" i="7"/>
  <c r="D385" i="7"/>
  <c r="F392" i="7"/>
  <c r="F421" i="7"/>
  <c r="E434" i="7"/>
  <c r="F445" i="7"/>
  <c r="D494" i="7"/>
  <c r="E514" i="7"/>
  <c r="F169" i="7"/>
  <c r="F208" i="7"/>
  <c r="F308" i="7"/>
  <c r="F376" i="7"/>
  <c r="F471" i="7"/>
  <c r="F485" i="7"/>
  <c r="F27" i="7"/>
  <c r="F92" i="7"/>
  <c r="E112" i="7"/>
  <c r="D129" i="7"/>
  <c r="F129" i="7" s="1"/>
  <c r="F155" i="7"/>
  <c r="F239" i="7"/>
  <c r="D359" i="7"/>
  <c r="F359" i="7" s="1"/>
  <c r="F416" i="7"/>
  <c r="D484" i="7"/>
  <c r="D478" i="7" s="1"/>
  <c r="F487" i="7"/>
  <c r="F522" i="7"/>
  <c r="F33" i="7"/>
  <c r="F50" i="7"/>
  <c r="F123" i="7"/>
  <c r="F142" i="7"/>
  <c r="F174" i="7"/>
  <c r="F197" i="7"/>
  <c r="F199" i="7"/>
  <c r="D227" i="7"/>
  <c r="F227" i="7" s="1"/>
  <c r="F234" i="7"/>
  <c r="F245" i="7"/>
  <c r="F314" i="7"/>
  <c r="F356" i="7"/>
  <c r="F399" i="7"/>
  <c r="F449" i="7"/>
  <c r="F453" i="7"/>
  <c r="F480" i="7"/>
  <c r="F173" i="7"/>
  <c r="F177" i="7"/>
  <c r="D203" i="7"/>
  <c r="D305" i="7"/>
  <c r="F312" i="7"/>
  <c r="D311" i="7"/>
  <c r="F319" i="7"/>
  <c r="D318" i="7"/>
  <c r="F330" i="7"/>
  <c r="D373" i="7"/>
  <c r="F383" i="7"/>
  <c r="D379" i="7"/>
  <c r="D448" i="7"/>
  <c r="F451" i="7"/>
  <c r="F134" i="7"/>
  <c r="F156" i="7"/>
  <c r="F178" i="7"/>
  <c r="F228" i="7"/>
  <c r="F247" i="7"/>
  <c r="F351" i="7"/>
  <c r="F386" i="7"/>
  <c r="F402" i="7"/>
  <c r="D499" i="7"/>
  <c r="F502" i="7"/>
  <c r="F510" i="7"/>
  <c r="E220" i="7"/>
  <c r="F240" i="7"/>
  <c r="F246" i="7"/>
  <c r="F262" i="7"/>
  <c r="F293" i="7"/>
  <c r="F324" i="7"/>
  <c r="F350" i="7"/>
  <c r="F389" i="7"/>
  <c r="F435" i="7"/>
  <c r="F455" i="7"/>
  <c r="F465" i="7"/>
  <c r="D509" i="7"/>
  <c r="F512" i="7"/>
  <c r="E378" i="7" l="1"/>
  <c r="F411" i="7"/>
  <c r="E407" i="7"/>
  <c r="E219" i="7"/>
  <c r="E194" i="7" s="1"/>
  <c r="E508" i="7"/>
  <c r="E477" i="7" s="1"/>
  <c r="D195" i="7"/>
  <c r="F494" i="7"/>
  <c r="D158" i="7"/>
  <c r="E310" i="7"/>
  <c r="F24" i="7"/>
  <c r="D7" i="7"/>
  <c r="D6" i="7" s="1"/>
  <c r="F385" i="7"/>
  <c r="D407" i="7"/>
  <c r="D458" i="7"/>
  <c r="D249" i="7"/>
  <c r="F470" i="7"/>
  <c r="D72" i="7"/>
  <c r="D493" i="7"/>
  <c r="F493" i="7" s="1"/>
  <c r="F398" i="7"/>
  <c r="E249" i="7"/>
  <c r="F138" i="7"/>
  <c r="D219" i="7"/>
  <c r="F112" i="7"/>
  <c r="E72" i="7"/>
  <c r="F176" i="7"/>
  <c r="D508" i="7"/>
  <c r="F434" i="7"/>
  <c r="E185" i="7"/>
  <c r="E158" i="7" s="1"/>
  <c r="D29" i="7"/>
  <c r="F100" i="7"/>
  <c r="F499" i="7"/>
  <c r="F290" i="7"/>
  <c r="F164" i="7"/>
  <c r="F373" i="7"/>
  <c r="E7" i="7"/>
  <c r="F14" i="7"/>
  <c r="F11" i="7" s="1"/>
  <c r="F63" i="7"/>
  <c r="F62" i="7"/>
  <c r="F379" i="7"/>
  <c r="D378" i="7"/>
  <c r="F250" i="7"/>
  <c r="F318" i="7"/>
  <c r="F132" i="7"/>
  <c r="F195" i="7"/>
  <c r="F30" i="7"/>
  <c r="F514" i="7"/>
  <c r="F448" i="7"/>
  <c r="F95" i="7"/>
  <c r="F94" i="7"/>
  <c r="F509" i="7"/>
  <c r="E106" i="7"/>
  <c r="E98" i="7" s="1"/>
  <c r="F203" i="7"/>
  <c r="F311" i="7"/>
  <c r="F186" i="7"/>
  <c r="D310" i="7"/>
  <c r="F220" i="7"/>
  <c r="F53" i="7"/>
  <c r="F52" i="7"/>
  <c r="F479" i="7"/>
  <c r="F159" i="7"/>
  <c r="F73" i="7"/>
  <c r="F408" i="7"/>
  <c r="D106" i="7"/>
  <c r="F484" i="7"/>
  <c r="F305" i="7"/>
  <c r="F168" i="7"/>
  <c r="F167" i="7"/>
  <c r="D457" i="7" l="1"/>
  <c r="F458" i="7"/>
  <c r="E6" i="7"/>
  <c r="E5" i="7" s="1"/>
  <c r="F407" i="7"/>
  <c r="F508" i="7"/>
  <c r="D194" i="7"/>
  <c r="F194" i="7" s="1"/>
  <c r="E244" i="7"/>
  <c r="E243" i="7" s="1"/>
  <c r="F7" i="7"/>
  <c r="F219" i="7"/>
  <c r="F29" i="7"/>
  <c r="F185" i="7"/>
  <c r="D477" i="7"/>
  <c r="F477" i="7" s="1"/>
  <c r="F72" i="7"/>
  <c r="F99" i="7"/>
  <c r="D244" i="7"/>
  <c r="F244" i="7" s="1"/>
  <c r="F106" i="7"/>
  <c r="D98" i="7"/>
  <c r="F158" i="7"/>
  <c r="F310" i="7"/>
  <c r="F478" i="7"/>
  <c r="F457" i="7"/>
  <c r="F378" i="7"/>
  <c r="F249" i="7"/>
  <c r="E4" i="7" l="1"/>
  <c r="D243" i="7"/>
  <c r="F98" i="7"/>
  <c r="D5" i="7"/>
  <c r="F6" i="7"/>
  <c r="F243" i="7" l="1"/>
  <c r="D4" i="7"/>
  <c r="F4" i="7" s="1"/>
  <c r="F5" i="7"/>
  <c r="G86" i="3" l="1"/>
  <c r="G62" i="3"/>
  <c r="G87" i="3"/>
  <c r="G63" i="3"/>
  <c r="G107" i="3"/>
  <c r="F63" i="3" l="1"/>
  <c r="H63" i="3"/>
  <c r="F87" i="3"/>
  <c r="H87" i="3"/>
  <c r="F62" i="3"/>
  <c r="H62" i="3"/>
  <c r="F107" i="3"/>
  <c r="H107" i="3"/>
  <c r="F86" i="3"/>
  <c r="H86" i="3"/>
  <c r="M98" i="3"/>
  <c r="L98" i="3"/>
  <c r="M85" i="3"/>
  <c r="L85" i="3"/>
  <c r="M82" i="3"/>
  <c r="L82" i="3"/>
  <c r="M78" i="3"/>
  <c r="L78" i="3"/>
  <c r="M75" i="3"/>
  <c r="L75" i="3"/>
  <c r="M61" i="3"/>
  <c r="L61" i="3"/>
  <c r="M51" i="3"/>
  <c r="L51" i="3"/>
  <c r="G98" i="3"/>
  <c r="G85" i="3"/>
  <c r="G82" i="3"/>
  <c r="G78" i="3"/>
  <c r="G75" i="3"/>
  <c r="G61" i="3"/>
  <c r="G51" i="3"/>
  <c r="F61" i="3" l="1"/>
  <c r="H61" i="3"/>
  <c r="F78" i="3"/>
  <c r="H78" i="3"/>
  <c r="F51" i="3"/>
  <c r="H51" i="3"/>
  <c r="F82" i="3"/>
  <c r="H82" i="3"/>
  <c r="F85" i="3"/>
  <c r="H85" i="3"/>
  <c r="F75" i="3"/>
  <c r="H75" i="3"/>
  <c r="F98" i="3"/>
  <c r="H98" i="3"/>
  <c r="L81" i="3"/>
  <c r="M81" i="3"/>
  <c r="L50" i="3"/>
  <c r="M50" i="3"/>
  <c r="D6" i="8"/>
  <c r="D5" i="8" s="1"/>
  <c r="C6" i="8"/>
  <c r="C5" i="8" s="1"/>
  <c r="B6" i="8"/>
  <c r="B5" i="8" s="1"/>
  <c r="D26" i="5"/>
  <c r="C26" i="5"/>
  <c r="B26" i="5"/>
  <c r="D24" i="5"/>
  <c r="C24" i="5"/>
  <c r="B24" i="5"/>
  <c r="D22" i="5"/>
  <c r="C22" i="5"/>
  <c r="B22" i="5"/>
  <c r="D13" i="5"/>
  <c r="C13" i="5"/>
  <c r="B13" i="5"/>
  <c r="D11" i="5"/>
  <c r="C11" i="5"/>
  <c r="B11" i="5"/>
  <c r="D9" i="5"/>
  <c r="C9" i="5"/>
  <c r="B9" i="5"/>
  <c r="D6" i="5"/>
  <c r="C6" i="5"/>
  <c r="B6" i="5"/>
  <c r="M109" i="3" l="1"/>
  <c r="C5" i="5"/>
  <c r="L109" i="3"/>
  <c r="D5" i="5"/>
  <c r="B5" i="5"/>
  <c r="L117" i="3" l="1"/>
  <c r="M117" i="3"/>
  <c r="G50" i="3"/>
  <c r="G81" i="3"/>
  <c r="F81" i="3" l="1"/>
  <c r="H81" i="3"/>
  <c r="F50" i="3"/>
  <c r="H50" i="3"/>
  <c r="G109" i="3"/>
  <c r="M10" i="3"/>
  <c r="M22" i="3"/>
  <c r="L22" i="3"/>
  <c r="G22" i="3"/>
  <c r="M20" i="3"/>
  <c r="L20" i="3"/>
  <c r="G20" i="3"/>
  <c r="M35" i="3"/>
  <c r="M34" i="3" s="1"/>
  <c r="L35" i="3"/>
  <c r="L34" i="3" s="1"/>
  <c r="G35" i="3"/>
  <c r="H35" i="3" s="1"/>
  <c r="M31" i="3"/>
  <c r="L31" i="3"/>
  <c r="M27" i="3"/>
  <c r="L27" i="3"/>
  <c r="G27" i="3"/>
  <c r="M24" i="3"/>
  <c r="L24" i="3"/>
  <c r="G24" i="3"/>
  <c r="L10" i="3"/>
  <c r="G10" i="3"/>
  <c r="H14" i="1"/>
  <c r="G14" i="1"/>
  <c r="F14" i="1"/>
  <c r="H11" i="1"/>
  <c r="G11" i="1"/>
  <c r="F11" i="1"/>
  <c r="F27" i="3" l="1"/>
  <c r="H27" i="3"/>
  <c r="F20" i="3"/>
  <c r="H20" i="3"/>
  <c r="F24" i="3"/>
  <c r="H24" i="3"/>
  <c r="G9" i="3"/>
  <c r="F9" i="3" s="1"/>
  <c r="F22" i="3"/>
  <c r="H22" i="3"/>
  <c r="F109" i="3"/>
  <c r="H109" i="3"/>
  <c r="G34" i="3"/>
  <c r="F35" i="3"/>
  <c r="F10" i="3"/>
  <c r="G15" i="1"/>
  <c r="H15" i="1"/>
  <c r="M9" i="3"/>
  <c r="M37" i="3" s="1"/>
  <c r="L9" i="3"/>
  <c r="L37" i="3" s="1"/>
  <c r="F15" i="1"/>
  <c r="F34" i="3" l="1"/>
  <c r="H34" i="3"/>
  <c r="G37" i="3"/>
  <c r="H24" i="1"/>
  <c r="G24" i="1"/>
  <c r="F37" i="3" l="1"/>
  <c r="H37" i="3"/>
  <c r="F24" i="1"/>
  <c r="H9" i="3"/>
  <c r="J9" i="3"/>
  <c r="H10" i="3"/>
  <c r="J10" i="3"/>
</calcChain>
</file>

<file path=xl/sharedStrings.xml><?xml version="1.0" encoding="utf-8"?>
<sst xmlns="http://schemas.openxmlformats.org/spreadsheetml/2006/main" count="758" uniqueCount="217">
  <si>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</si>
  <si>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</si>
  <si>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</si>
  <si>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</si>
  <si>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</si>
  <si>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</si>
  <si>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</si>
  <si>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</si>
  <si>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</si>
  <si>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</si>
  <si>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</si>
  <si>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</si>
  <si>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</si>
  <si>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</si>
  <si>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</si>
  <si>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</si>
  <si>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</si>
  <si>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</si>
  <si>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</si>
  <si>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</si>
  <si>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</si>
  <si>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</si>
  <si>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</si>
  <si>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</si>
  <si>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</si>
  <si>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</si>
  <si>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</si>
  <si>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</si>
  <si>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</si>
  <si>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</si>
  <si>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</si>
  <si>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</si>
  <si>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</si>
  <si>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</si>
  <si>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</si>
  <si>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</si>
  <si>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</si>
  <si>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</si>
  <si>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…</t>
  </si>
  <si>
    <t>Ostale pomoći</t>
  </si>
  <si>
    <t>Ostali prihodi za posebne namjene</t>
  </si>
  <si>
    <t>PRIJENOS SREDSTAVA IZ PRETHODNE GODINE</t>
  </si>
  <si>
    <t>PRIJENOS SREDSTAVA U SLJEDEĆU GODINU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</si>
  <si>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</si>
  <si>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</si>
  <si>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</si>
  <si>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</si>
  <si>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</si>
  <si>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A1. PRIHODI POSLOVANJA I PRIHODI OD PRODAJE NEFINANCIJSKE IMOVINE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</si>
  <si>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</si>
  <si>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</si>
  <si>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</si>
  <si>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Sredstva učešća za pomoći</t>
  </si>
  <si>
    <t>Europski fond za regionalni razvoj (ERDF)</t>
  </si>
  <si>
    <t>Europski socijalni fond (ESF)</t>
  </si>
  <si>
    <t>Donacije</t>
  </si>
  <si>
    <t>Pomoći EU</t>
  </si>
  <si>
    <t xml:space="preserve">Fond solidarnosti Europske unije - potres ožujak 2020.  </t>
  </si>
  <si>
    <t>Mehanizam za oporavak i otpornost</t>
  </si>
  <si>
    <t>Financijski rashodi</t>
  </si>
  <si>
    <t>Ostali rashodi</t>
  </si>
  <si>
    <t>Rashodi za nabavu proizvedene dugotrajne imovine</t>
  </si>
  <si>
    <t>Prihodi od nefinancijske imovine</t>
  </si>
  <si>
    <t>Rashodi za dodatna ulaganja na nefinancijskoj imovini</t>
  </si>
  <si>
    <t>43 Ostali prihodi za posebne namjene</t>
  </si>
  <si>
    <t>51 Pomoći EU</t>
  </si>
  <si>
    <t>52 Ostale pomoći</t>
  </si>
  <si>
    <t>561 Europski socijalni fond (ESF)</t>
  </si>
  <si>
    <t>563 Europski fond za regionalni razvoj (ERDF)</t>
  </si>
  <si>
    <t>5761 Fond solidarnosti Europske unije - potres ožujak 2020.</t>
  </si>
  <si>
    <t>581 Mehanizam za oporavak i otpornost</t>
  </si>
  <si>
    <t>61 Donacije</t>
  </si>
  <si>
    <t>71 Prihodi od nefinancijske imovine</t>
  </si>
  <si>
    <t>4 Prihodi za posebne namjene</t>
  </si>
  <si>
    <t>5 Pomoći</t>
  </si>
  <si>
    <t xml:space="preserve">6 Donacije </t>
  </si>
  <si>
    <t xml:space="preserve">7 Prihodi od prodaje ili zamjene nefinancijske imovine i naknade s naslova osiguranja </t>
  </si>
  <si>
    <t>07 Zdravstvo</t>
  </si>
  <si>
    <t>073 Bolničke službe</t>
  </si>
  <si>
    <t>Ostale refundacije iz pomoći EU</t>
  </si>
  <si>
    <t>SANACIJA ŠTETA OD POTRESA</t>
  </si>
  <si>
    <t>Fond solidarnosti Europske unije - potres ožujak 2020.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</si>
  <si>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</si>
  <si>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</si>
  <si>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</si>
  <si>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>A895003</t>
  </si>
  <si>
    <t>T895006</t>
  </si>
  <si>
    <t>POVEĆANJE KAPACITETA CYBER SIGURNOSTI KBC SESTRE MILOSRDNICE</t>
  </si>
  <si>
    <t xml:space="preserve">559 Ostale refundacije </t>
  </si>
  <si>
    <t>Fond solidarnosti Europske unije - potres prosinac 2020.</t>
  </si>
  <si>
    <t xml:space="preserve">Fond solidarnosti Europske unije - potres prosinac 2020.  </t>
  </si>
  <si>
    <t>5762 Fond solidarnosti Europske unije - potres prosinac 2020.</t>
  </si>
  <si>
    <t>Prihodi od imovine</t>
  </si>
  <si>
    <t>Prihodi od upravnih i administrativnih pristojbi, pristojbi po posebnim propisima i naknada</t>
  </si>
  <si>
    <t xml:space="preserve"> Prihodi od prodaje proizvoda i robe te pruženih usluga i prihodi od donacija te povrati po protestiranim jamstvima</t>
  </si>
  <si>
    <t>Prihodi od nadležnog proračuna te HZZO-a temeljem ugovornih obveza</t>
  </si>
  <si>
    <t>Kazne, upravne mjere i ostali prihodi</t>
  </si>
  <si>
    <t>ERDF</t>
  </si>
  <si>
    <t>Fond solidarnosti EU - potres ožujak 2020.</t>
  </si>
  <si>
    <t>ESF</t>
  </si>
  <si>
    <t>SVEUKUPNO</t>
  </si>
  <si>
    <t>Fond solidarnosti EU - potres prosinac 2020.</t>
  </si>
  <si>
    <t>INVESTICIJE U ZDRAVSTVENU INFRASTRUKTURU</t>
  </si>
  <si>
    <t>SIGURNOST GRAĐANA I PRAVA NA ZDRAVSTVENE USLUGE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</si>
  <si>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</si>
  <si>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</si>
  <si>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</si>
  <si>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</si>
  <si>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</si>
  <si>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</si>
  <si>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>PRIJENOS SREDSTAVA U SLIJEDEĆU GODINU</t>
  </si>
  <si>
    <t>UKUPNI PRIJENOS SREDSTAVA U SLIJEDEĆU GODINU</t>
  </si>
  <si>
    <t>Klinički bolnički centar Sestre milosrdnice</t>
  </si>
  <si>
    <t>Izradio:</t>
  </si>
  <si>
    <t>Ravnatelj:</t>
  </si>
  <si>
    <t xml:space="preserve">Projekcija za 2025.               </t>
  </si>
  <si>
    <t xml:space="preserve">Projekcija za 2024.           </t>
  </si>
  <si>
    <t xml:space="preserve">Projekcija za 2024.            </t>
  </si>
  <si>
    <t>ŠIFRA</t>
  </si>
  <si>
    <t>OPIS</t>
  </si>
  <si>
    <t>SMANJENJE</t>
  </si>
  <si>
    <t>POVEĆANJE</t>
  </si>
  <si>
    <t>K895002</t>
  </si>
  <si>
    <t>KLINIČKI BOLNIČKI CENTAR SESTRE MILOSRDNICE – IZRAVNA KAPITALNA ULAGANJA</t>
  </si>
  <si>
    <t>Nematerijalna imovina</t>
  </si>
  <si>
    <t>Licence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</si>
  <si>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</si>
  <si>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</si>
  <si>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</si>
  <si>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</si>
  <si>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</si>
  <si>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</si>
  <si>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</si>
  <si>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</si>
  <si>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</si>
  <si>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</si>
  <si>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</si>
  <si>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</si>
  <si>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Dodatna ulaganja na građevinskim objektima</t>
  </si>
  <si>
    <t>Dodatna ulaganja na postrojenjima i opremi</t>
  </si>
  <si>
    <t>Prijevozna sredstva</t>
  </si>
  <si>
    <t>Prijevozna sredstva u cestovnom prometu</t>
  </si>
  <si>
    <t>Knjige, umjetnička djela i ostale izložbene vrijednosti</t>
  </si>
  <si>
    <t>Knjige</t>
  </si>
  <si>
    <t>Umjetnička djela (izložena u galerijama, muzejima i slično)</t>
  </si>
  <si>
    <t>Poslovni objekti</t>
  </si>
  <si>
    <t>K895004</t>
  </si>
  <si>
    <t>OPERATIVNI PROGRAM KONKURENTNOST I KOHEZIJA</t>
  </si>
  <si>
    <t>Rashodi za usluge</t>
  </si>
  <si>
    <t>Intelektualne i osobne usluge</t>
  </si>
  <si>
    <t>Plaće (Bruto)</t>
  </si>
  <si>
    <t>Plaće za redovan rad</t>
  </si>
  <si>
    <t>Doprinosi na plaće</t>
  </si>
  <si>
    <t>Doprinosi za obvezno zdravstveno osiguranje</t>
  </si>
  <si>
    <t>Naknade troškova zaposlenima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</si>
  <si>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</si>
  <si>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</si>
  <si>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</si>
  <si>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</si>
  <si>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Usluge promidžbe i informiranja</t>
  </si>
  <si>
    <t>Komunalne usluge</t>
  </si>
  <si>
    <t>Ostale usluge</t>
  </si>
  <si>
    <t>Ostali nespomenuti rashodi poslovanja</t>
  </si>
  <si>
    <t>Pristojbe i naknade</t>
  </si>
  <si>
    <t>Europski fond za regionalni razvoj (ERDF</t>
  </si>
  <si>
    <t>K895007</t>
  </si>
  <si>
    <t>Ostali rashodi za zaposlene</t>
  </si>
  <si>
    <t>Službena putovanja</t>
  </si>
  <si>
    <t>Materijal i sirovine</t>
  </si>
  <si>
    <t>Zakupnine i najamnine</t>
  </si>
  <si>
    <t>ADMINISTRACIJA I UPRAVLJANJE</t>
  </si>
  <si>
    <t>Ostale naknade troškova zaposlenima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</si>
  <si>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</si>
  <si>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</si>
  <si>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</si>
  <si>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</si>
  <si>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</si>
  <si>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Zdravstvene i veterinarske usluge</t>
  </si>
  <si>
    <t>Računalne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</si>
  <si>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</si>
  <si>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</si>
  <si>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</si>
  <si>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</si>
  <si>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</si>
  <si>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Troškovi sudskih postupaka</t>
  </si>
  <si>
    <t>Ostali financijski rashodi</t>
  </si>
  <si>
    <t>Bankarske usluge i usluge platnog prometa</t>
  </si>
  <si>
    <t>Zatezne kamate</t>
  </si>
  <si>
    <t>Ostali nespomenuti financijski rashodi</t>
  </si>
  <si>
    <t>Kazne, penali i naknade štete</t>
  </si>
  <si>
    <t>Ugovorene kazne i ostale naknade šteta</t>
  </si>
  <si>
    <t>Negativne tečajne razlike i razlike zbog primjene valutne klauzule</t>
  </si>
  <si>
    <t>Plaće za posebne uvjete rada</t>
  </si>
  <si>
    <t>PROVEDBA PREVENTIVNIH PROGRAMA – KLINIČKI BOLNIČKI CENTAR SESTRE MILOSRDNICE</t>
  </si>
  <si>
    <t>Dodatno ulaganje na građevinskim objektima</t>
  </si>
  <si>
    <t>I  OPĆI DIO</t>
  </si>
  <si>
    <t>1.1. SAŽETAK PRIHODA I RASHODA I SAŽETAK RAČUNA FINANCIRANJA</t>
  </si>
  <si>
    <t xml:space="preserve">1.2. RAČUN PRIHODA I RASHODA </t>
  </si>
  <si>
    <t>A2. RASHODI POSLOVANJA I RASHODI ZA NABAVU NEFINANCIJSKE IMOVINE</t>
  </si>
  <si>
    <t>A3. RASHODI PREMA IZVORIMA FINANCIRANJA</t>
  </si>
  <si>
    <t>A4. RASHODI PREMA FUNKCIJSKOJ KLASIFIKACIJI</t>
  </si>
  <si>
    <t>1.3. RAČUN FINANCIRANJA</t>
  </si>
  <si>
    <t>2.1. Plan rashoda i izdataka</t>
  </si>
  <si>
    <t xml:space="preserve">Plan 2023.
</t>
  </si>
  <si>
    <t>Povećanje/Smanjenje</t>
  </si>
  <si>
    <t>Povećanje/     Smanjenje</t>
  </si>
  <si>
    <t>Povećanje/ Smanjenje</t>
  </si>
  <si>
    <t xml:space="preserve">IZMJENE I DOPUNE PLANA ZA 2023.             (Rebalans I)      </t>
  </si>
  <si>
    <t>IZMJENE I DOPUNE PLANA ZA 2023.            (Reblans II)</t>
  </si>
  <si>
    <t xml:space="preserve">IZMJENE I DOPUNE PLANA ZA 2023.            </t>
  </si>
  <si>
    <t xml:space="preserve">Izmjene i dopune                         Plana za 2023.                              (Rebalans II)                                                   </t>
  </si>
  <si>
    <t xml:space="preserve">Izmjene i dopune  Plana za 2023.            (Rebalans II)                                                                     </t>
  </si>
  <si>
    <t>TEKUĆI PLAN 2023.</t>
  </si>
  <si>
    <t xml:space="preserve">IZMJENE I DOPUNE PLANA ZA 2023.                    (Rebalans II)                                                              </t>
  </si>
  <si>
    <t>IZMJENE I DOPUNE FINANCIJSKOG PLANA KLINIČKOG BOLNIČKOG CENTRA SESTRE MILOSRDNICE
ZA 2023. GODINU (REBALANS II) I PROJEKCIJE ZA 2024. I 2025. GODINU</t>
  </si>
  <si>
    <t>2. IZMJENE I DOPUNE FINANCIJSKOG PLANA ZA 2023. GODINU (REBALANS II) - POSEBNI DIO</t>
  </si>
  <si>
    <t xml:space="preserve">Izmjene i dopune                                        Plana za 2023.       (Rebalans II)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</si>
</sst>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n_-;\-* #,##0\ _k_n_-;_-* &quot;-&quot;\ _k_n_-;_-@_-"/>
    <numFmt numFmtId="43" formatCode="_-* #,##0.00\ _k_n_-;\-* #,##0.00\ _k_n_-;_-* &quot;-&quot;??\ _k_n_-;_-@_-"/>
    <numFmt numFmtId="164" formatCode="#,##0.00_ ;[Red]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</borders>
  <cellStyleXfs count="14">
    <xf numFmtId="0" fontId="0" fillId="0" borderId="0"/>
    <xf numFmtId="4" fontId="16" fillId="5" borderId="8" applyNumberFormat="0" applyProtection="0">
      <alignment vertical="center"/>
    </xf>
    <xf numFmtId="0" fontId="16" fillId="10" borderId="8" applyNumberFormat="0" applyProtection="0">
      <alignment horizontal="left" vertical="center" indent="1" justifyLastLine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11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0" fontId="16" fillId="13" borderId="8" applyNumberFormat="0" applyProtection="0">
      <alignment horizontal="left" vertical="center" indent="1" justifyLastLine="1"/>
    </xf>
    <xf numFmtId="4" fontId="16" fillId="0" borderId="8" applyNumberFormat="0" applyProtection="0">
      <alignment horizontal="right" vertical="center"/>
    </xf>
    <xf numFmtId="4" fontId="21" fillId="16" borderId="12" applyNumberFormat="0" applyProtection="0">
      <alignment vertical="center"/>
    </xf>
    <xf numFmtId="0" fontId="9" fillId="0" borderId="0"/>
    <xf numFmtId="4" fontId="25" fillId="10" borderId="12" applyNumberFormat="0" applyProtection="0">
      <alignment horizontal="right" vertical="center"/>
    </xf>
    <xf numFmtId="0" fontId="26" fillId="0" borderId="0"/>
  </cellStyleXfs>
  <cellXfs count="26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3" fontId="0" fillId="0" borderId="0" xfId="0" applyNumberFormat="1"/>
    <xf numFmtId="3" fontId="3" fillId="0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3" fontId="6" fillId="2" borderId="0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3" fontId="1" fillId="0" borderId="0" xfId="0" applyNumberFormat="1" applyFont="1"/>
    <xf numFmtId="41" fontId="0" fillId="0" borderId="0" xfId="0" applyNumberFormat="1"/>
    <xf numFmtId="0" fontId="0" fillId="0" borderId="0" xfId="0" applyFill="1"/>
    <xf numFmtId="41" fontId="0" fillId="0" borderId="0" xfId="0" applyNumberFormat="1" applyFill="1"/>
    <xf numFmtId="3" fontId="0" fillId="0" borderId="0" xfId="0" applyNumberFormat="1" applyFill="1"/>
    <xf numFmtId="41" fontId="0" fillId="0" borderId="0" xfId="0" applyNumberFormat="1" applyBorder="1"/>
    <xf numFmtId="3" fontId="1" fillId="0" borderId="3" xfId="0" applyNumberFormat="1" applyFont="1" applyFill="1" applyBorder="1"/>
    <xf numFmtId="0" fontId="18" fillId="0" borderId="3" xfId="0" applyNumberFormat="1" applyFont="1" applyFill="1" applyBorder="1" applyAlignment="1" applyProtection="1">
      <alignment horizontal="left" vertical="center" wrapText="1" indent="1"/>
    </xf>
    <xf numFmtId="0" fontId="11" fillId="2" borderId="0" xfId="0" quotePrefix="1" applyFont="1" applyFill="1" applyBorder="1" applyAlignment="1">
      <alignment horizontal="center" vertical="center" wrapText="1"/>
    </xf>
    <xf numFmtId="41" fontId="1" fillId="0" borderId="0" xfId="3" applyNumberFormat="1" applyFont="1" applyBorder="1"/>
    <xf numFmtId="41" fontId="1" fillId="0" borderId="0" xfId="3" applyNumberFormat="1" applyFont="1" applyFill="1" applyBorder="1"/>
    <xf numFmtId="9" fontId="11" fillId="2" borderId="10" xfId="4" quotePrefix="1" applyFont="1" applyFill="1" applyBorder="1" applyAlignment="1">
      <alignment horizontal="center" vertical="center" wrapText="1"/>
    </xf>
    <xf numFmtId="4" fontId="0" fillId="0" borderId="0" xfId="0" applyNumberForma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/>
    <xf numFmtId="0" fontId="0" fillId="0" borderId="0" xfId="0" applyFont="1"/>
    <xf numFmtId="1" fontId="20" fillId="12" borderId="8" xfId="6" quotePrefix="1" applyNumberFormat="1" applyFont="1" applyAlignment="1">
      <alignment horizontal="center" vertical="center" justifyLastLine="1"/>
    </xf>
    <xf numFmtId="2" fontId="20" fillId="12" borderId="8" xfId="6" quotePrefix="1" applyNumberFormat="1" applyFont="1" applyAlignment="1">
      <alignment vertical="center" wrapText="1"/>
    </xf>
    <xf numFmtId="0" fontId="20" fillId="12" borderId="3" xfId="7" applyNumberFormat="1" applyFont="1" applyBorder="1" applyAlignment="1">
      <alignment horizontal="center" vertical="center" wrapText="1" justifyLastLine="1"/>
    </xf>
    <xf numFmtId="1" fontId="20" fillId="14" borderId="8" xfId="8" quotePrefix="1" applyNumberFormat="1" applyFont="1" applyFill="1" applyAlignment="1">
      <alignment horizontal="center" vertical="center" justifyLastLine="1"/>
    </xf>
    <xf numFmtId="2" fontId="20" fillId="14" borderId="8" xfId="8" quotePrefix="1" applyNumberFormat="1" applyFont="1" applyFill="1" applyAlignment="1">
      <alignment vertical="center" wrapText="1"/>
    </xf>
    <xf numFmtId="164" fontId="20" fillId="14" borderId="8" xfId="1" applyNumberFormat="1" applyFont="1" applyFill="1">
      <alignment vertical="center"/>
    </xf>
    <xf numFmtId="1" fontId="20" fillId="8" borderId="8" xfId="5" quotePrefix="1" applyNumberFormat="1" applyFont="1" applyFill="1" applyAlignment="1">
      <alignment horizontal="center" vertical="center" justifyLastLine="1"/>
    </xf>
    <xf numFmtId="2" fontId="20" fillId="8" borderId="8" xfId="5" quotePrefix="1" applyNumberFormat="1" applyFont="1" applyFill="1" applyAlignment="1">
      <alignment vertical="center" wrapText="1"/>
    </xf>
    <xf numFmtId="164" fontId="20" fillId="8" borderId="8" xfId="1" applyNumberFormat="1" applyFont="1" applyFill="1">
      <alignment vertical="center"/>
    </xf>
    <xf numFmtId="1" fontId="20" fillId="6" borderId="8" xfId="2" quotePrefix="1" applyNumberFormat="1" applyFont="1" applyFill="1" applyAlignment="1">
      <alignment horizontal="center" vertical="center" justifyLastLine="1"/>
    </xf>
    <xf numFmtId="2" fontId="20" fillId="6" borderId="8" xfId="2" quotePrefix="1" applyNumberFormat="1" applyFont="1" applyFill="1" applyAlignment="1">
      <alignment vertical="center" wrapText="1"/>
    </xf>
    <xf numFmtId="164" fontId="20" fillId="6" borderId="8" xfId="1" applyNumberFormat="1" applyFont="1" applyFill="1">
      <alignment vertical="center"/>
    </xf>
    <xf numFmtId="0" fontId="0" fillId="0" borderId="0" xfId="0" applyFont="1" applyFill="1"/>
    <xf numFmtId="1" fontId="20" fillId="7" borderId="8" xfId="2" quotePrefix="1" applyNumberFormat="1" applyFont="1" applyFill="1" applyAlignment="1">
      <alignment horizontal="center" vertical="center" justifyLastLine="1"/>
    </xf>
    <xf numFmtId="2" fontId="20" fillId="7" borderId="8" xfId="2" quotePrefix="1" applyNumberFormat="1" applyFont="1" applyFill="1" applyAlignment="1">
      <alignment vertical="center" wrapText="1"/>
    </xf>
    <xf numFmtId="164" fontId="20" fillId="7" borderId="8" xfId="1" applyNumberFormat="1" applyFont="1" applyFill="1">
      <alignment vertical="center"/>
    </xf>
    <xf numFmtId="1" fontId="20" fillId="9" borderId="8" xfId="2" quotePrefix="1" applyNumberFormat="1" applyFont="1" applyFill="1" applyAlignment="1">
      <alignment horizontal="center" vertical="center" justifyLastLine="1"/>
    </xf>
    <xf numFmtId="4" fontId="20" fillId="9" borderId="11" xfId="1" applyNumberFormat="1" applyFont="1" applyFill="1" applyBorder="1" applyAlignment="1">
      <alignment vertical="center" wrapText="1"/>
    </xf>
    <xf numFmtId="164" fontId="20" fillId="9" borderId="11" xfId="1" applyNumberFormat="1" applyFont="1" applyFill="1" applyBorder="1">
      <alignment vertical="center"/>
    </xf>
    <xf numFmtId="1" fontId="20" fillId="15" borderId="8" xfId="2" quotePrefix="1" applyNumberFormat="1" applyFont="1" applyFill="1" applyAlignment="1">
      <alignment horizontal="center" vertical="center" justifyLastLine="1"/>
    </xf>
    <xf numFmtId="2" fontId="20" fillId="15" borderId="8" xfId="2" quotePrefix="1" applyNumberFormat="1" applyFont="1" applyFill="1" applyAlignment="1">
      <alignment vertical="center" wrapText="1"/>
    </xf>
    <xf numFmtId="164" fontId="20" fillId="15" borderId="11" xfId="1" applyNumberFormat="1" applyFont="1" applyFill="1" applyBorder="1">
      <alignment vertical="center"/>
    </xf>
    <xf numFmtId="1" fontId="20" fillId="0" borderId="8" xfId="2" quotePrefix="1" applyNumberFormat="1" applyFont="1" applyFill="1" applyAlignment="1">
      <alignment horizontal="center" vertical="center" justifyLastLine="1"/>
    </xf>
    <xf numFmtId="2" fontId="20" fillId="0" borderId="8" xfId="2" quotePrefix="1" applyNumberFormat="1" applyFont="1" applyFill="1" applyAlignment="1">
      <alignment vertical="center" wrapText="1"/>
    </xf>
    <xf numFmtId="164" fontId="22" fillId="2" borderId="12" xfId="10" applyNumberFormat="1" applyFont="1" applyFill="1" applyBorder="1" applyAlignment="1">
      <alignment vertical="center"/>
    </xf>
    <xf numFmtId="2" fontId="20" fillId="9" borderId="8" xfId="2" quotePrefix="1" applyNumberFormat="1" applyFont="1" applyFill="1" applyAlignment="1">
      <alignment vertical="center" wrapText="1"/>
    </xf>
    <xf numFmtId="164" fontId="20" fillId="9" borderId="8" xfId="1" applyNumberFormat="1" applyFont="1" applyFill="1">
      <alignment vertical="center"/>
    </xf>
    <xf numFmtId="1" fontId="20" fillId="15" borderId="13" xfId="2" quotePrefix="1" applyNumberFormat="1" applyFont="1" applyFill="1" applyBorder="1" applyAlignment="1">
      <alignment horizontal="center" vertical="center" justifyLastLine="1"/>
    </xf>
    <xf numFmtId="2" fontId="20" fillId="15" borderId="8" xfId="2" quotePrefix="1" applyNumberFormat="1" applyFont="1" applyFill="1" applyBorder="1" applyAlignment="1">
      <alignment vertical="center" wrapText="1"/>
    </xf>
    <xf numFmtId="164" fontId="20" fillId="15" borderId="14" xfId="1" applyNumberFormat="1" applyFont="1" applyFill="1" applyBorder="1">
      <alignment vertical="center"/>
    </xf>
    <xf numFmtId="1" fontId="20" fillId="0" borderId="13" xfId="2" quotePrefix="1" applyNumberFormat="1" applyFont="1" applyFill="1" applyBorder="1" applyAlignment="1">
      <alignment horizontal="center" vertical="center" justifyLastLine="1"/>
    </xf>
    <xf numFmtId="2" fontId="20" fillId="0" borderId="8" xfId="2" quotePrefix="1" applyNumberFormat="1" applyFont="1" applyFill="1" applyBorder="1" applyAlignment="1">
      <alignment vertical="center" wrapText="1"/>
    </xf>
    <xf numFmtId="164" fontId="23" fillId="2" borderId="12" xfId="10" applyNumberFormat="1" applyFont="1" applyFill="1" applyAlignment="1">
      <alignment vertical="center"/>
    </xf>
    <xf numFmtId="1" fontId="20" fillId="2" borderId="8" xfId="2" quotePrefix="1" applyNumberFormat="1" applyFont="1" applyFill="1" applyAlignment="1">
      <alignment horizontal="center" vertical="center" justifyLastLine="1"/>
    </xf>
    <xf numFmtId="2" fontId="20" fillId="2" borderId="8" xfId="2" quotePrefix="1" applyNumberFormat="1" applyFont="1" applyFill="1" applyAlignment="1">
      <alignment vertical="center" wrapText="1"/>
    </xf>
    <xf numFmtId="164" fontId="24" fillId="2" borderId="3" xfId="11" applyNumberFormat="1" applyFont="1" applyFill="1" applyBorder="1"/>
    <xf numFmtId="164" fontId="24" fillId="2" borderId="3" xfId="11" applyNumberFormat="1" applyFont="1" applyFill="1" applyBorder="1" applyAlignment="1">
      <alignment vertical="center"/>
    </xf>
    <xf numFmtId="164" fontId="23" fillId="2" borderId="12" xfId="12" applyNumberFormat="1" applyFont="1" applyFill="1" applyAlignment="1">
      <alignment horizontal="right" vertical="center"/>
    </xf>
    <xf numFmtId="164" fontId="23" fillId="2" borderId="12" xfId="12" applyNumberFormat="1" applyFont="1" applyFill="1">
      <alignment horizontal="right" vertical="center"/>
    </xf>
    <xf numFmtId="164" fontId="20" fillId="15" borderId="8" xfId="1" applyNumberFormat="1" applyFont="1" applyFill="1">
      <alignment vertical="center"/>
    </xf>
    <xf numFmtId="164" fontId="20" fillId="2" borderId="8" xfId="9" applyNumberFormat="1" applyFont="1" applyFill="1">
      <alignment horizontal="right" vertical="center"/>
    </xf>
    <xf numFmtId="164" fontId="23" fillId="2" borderId="12" xfId="10" applyNumberFormat="1" applyFont="1" applyFill="1">
      <alignment vertical="center"/>
    </xf>
    <xf numFmtId="164" fontId="24" fillId="15" borderId="14" xfId="1" applyNumberFormat="1" applyFont="1" applyFill="1" applyBorder="1">
      <alignment vertical="center"/>
    </xf>
    <xf numFmtId="164" fontId="20" fillId="2" borderId="3" xfId="3" applyNumberFormat="1" applyFont="1" applyFill="1" applyBorder="1"/>
    <xf numFmtId="164" fontId="24" fillId="15" borderId="8" xfId="1" applyNumberFormat="1" applyFont="1" applyFill="1">
      <alignment vertical="center"/>
    </xf>
    <xf numFmtId="164" fontId="24" fillId="2" borderId="8" xfId="9" applyNumberFormat="1" applyFont="1" applyFill="1">
      <alignment horizontal="right" vertical="center"/>
    </xf>
    <xf numFmtId="164" fontId="24" fillId="15" borderId="15" xfId="1" applyNumberFormat="1" applyFont="1" applyFill="1" applyBorder="1">
      <alignment vertical="center"/>
    </xf>
    <xf numFmtId="164" fontId="22" fillId="2" borderId="3" xfId="12" applyNumberFormat="1" applyFont="1" applyFill="1" applyBorder="1">
      <alignment horizontal="right" vertical="center"/>
    </xf>
    <xf numFmtId="164" fontId="22" fillId="15" borderId="3" xfId="12" applyNumberFormat="1" applyFont="1" applyFill="1" applyBorder="1">
      <alignment horizontal="right" vertical="center"/>
    </xf>
    <xf numFmtId="164" fontId="22" fillId="2" borderId="12" xfId="12" applyNumberFormat="1" applyFont="1" applyFill="1">
      <alignment horizontal="right" vertical="center"/>
    </xf>
    <xf numFmtId="164" fontId="24" fillId="9" borderId="8" xfId="1" applyNumberFormat="1" applyFont="1" applyFill="1">
      <alignment vertical="center"/>
    </xf>
    <xf numFmtId="164" fontId="23" fillId="15" borderId="12" xfId="12" applyNumberFormat="1" applyFont="1" applyFill="1">
      <alignment horizontal="right" vertical="center"/>
    </xf>
    <xf numFmtId="164" fontId="22" fillId="7" borderId="12" xfId="10" applyNumberFormat="1" applyFont="1" applyFill="1">
      <alignment vertical="center"/>
    </xf>
    <xf numFmtId="1" fontId="20" fillId="2" borderId="13" xfId="2" quotePrefix="1" applyNumberFormat="1" applyFont="1" applyFill="1" applyBorder="1" applyAlignment="1">
      <alignment horizontal="center" vertical="center" justifyLastLine="1"/>
    </xf>
    <xf numFmtId="2" fontId="20" fillId="2" borderId="8" xfId="2" quotePrefix="1" applyNumberFormat="1" applyFont="1" applyFill="1" applyBorder="1" applyAlignment="1">
      <alignment vertical="center" wrapText="1"/>
    </xf>
    <xf numFmtId="164" fontId="20" fillId="2" borderId="8" xfId="1" applyNumberFormat="1" applyFont="1" applyFill="1">
      <alignment vertical="center"/>
    </xf>
    <xf numFmtId="164" fontId="20" fillId="15" borderId="15" xfId="1" applyNumberFormat="1" applyFont="1" applyFill="1" applyBorder="1">
      <alignment vertical="center"/>
    </xf>
    <xf numFmtId="164" fontId="23" fillId="2" borderId="3" xfId="12" applyNumberFormat="1" applyFont="1" applyFill="1" applyBorder="1">
      <alignment horizontal="right" vertical="center"/>
    </xf>
    <xf numFmtId="1" fontId="20" fillId="7" borderId="13" xfId="2" quotePrefix="1" applyNumberFormat="1" applyFont="1" applyFill="1" applyBorder="1" applyAlignment="1">
      <alignment horizontal="center" vertical="center" justifyLastLine="1"/>
    </xf>
    <xf numFmtId="2" fontId="20" fillId="7" borderId="8" xfId="2" quotePrefix="1" applyNumberFormat="1" applyFont="1" applyFill="1" applyBorder="1" applyAlignment="1">
      <alignment vertical="center" wrapText="1"/>
    </xf>
    <xf numFmtId="164" fontId="23" fillId="7" borderId="12" xfId="12" applyNumberFormat="1" applyFont="1" applyFill="1">
      <alignment horizontal="right" vertical="center"/>
    </xf>
    <xf numFmtId="1" fontId="20" fillId="9" borderId="13" xfId="2" quotePrefix="1" applyNumberFormat="1" applyFont="1" applyFill="1" applyBorder="1" applyAlignment="1">
      <alignment horizontal="center" vertical="center" justifyLastLine="1"/>
    </xf>
    <xf numFmtId="2" fontId="20" fillId="9" borderId="8" xfId="2" quotePrefix="1" applyNumberFormat="1" applyFont="1" applyFill="1" applyBorder="1" applyAlignment="1">
      <alignment vertical="center" wrapText="1"/>
    </xf>
    <xf numFmtId="164" fontId="23" fillId="9" borderId="12" xfId="12" applyNumberFormat="1" applyFont="1" applyFill="1">
      <alignment horizontal="right" vertical="center"/>
    </xf>
    <xf numFmtId="164" fontId="20" fillId="7" borderId="8" xfId="9" applyNumberFormat="1" applyFont="1" applyFill="1" applyAlignment="1">
      <alignment vertical="center"/>
    </xf>
    <xf numFmtId="164" fontId="20" fillId="9" borderId="8" xfId="9" applyNumberFormat="1" applyFont="1" applyFill="1" applyAlignment="1">
      <alignment vertical="center"/>
    </xf>
    <xf numFmtId="164" fontId="20" fillId="15" borderId="8" xfId="9" applyNumberFormat="1" applyFont="1" applyFill="1" applyAlignment="1">
      <alignment vertical="center"/>
    </xf>
    <xf numFmtId="164" fontId="20" fillId="2" borderId="8" xfId="9" applyNumberFormat="1" applyFont="1" applyFill="1" applyAlignment="1">
      <alignment horizontal="right" vertical="center"/>
    </xf>
    <xf numFmtId="164" fontId="20" fillId="2" borderId="16" xfId="9" applyNumberFormat="1" applyFont="1" applyFill="1" applyBorder="1">
      <alignment horizontal="right" vertical="center"/>
    </xf>
    <xf numFmtId="164" fontId="20" fillId="0" borderId="8" xfId="9" applyNumberFormat="1" applyFont="1" applyFill="1">
      <alignment horizontal="right" vertical="center"/>
    </xf>
    <xf numFmtId="164" fontId="20" fillId="0" borderId="8" xfId="1" applyNumberFormat="1" applyFont="1" applyFill="1">
      <alignment vertical="center"/>
    </xf>
    <xf numFmtId="164" fontId="20" fillId="0" borderId="8" xfId="1" applyNumberFormat="1" applyFont="1" applyFill="1" applyAlignment="1">
      <alignment vertical="center"/>
    </xf>
    <xf numFmtId="164" fontId="20" fillId="15" borderId="8" xfId="9" applyNumberFormat="1" applyFont="1" applyFill="1">
      <alignment horizontal="right" vertical="center"/>
    </xf>
    <xf numFmtId="164" fontId="20" fillId="6" borderId="8" xfId="1" applyNumberFormat="1" applyFont="1" applyFill="1" applyAlignment="1">
      <alignment vertical="center"/>
    </xf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vertical="center" wrapText="1"/>
    </xf>
    <xf numFmtId="4" fontId="1" fillId="0" borderId="9" xfId="3" applyNumberFormat="1" applyFont="1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0" xfId="0" applyNumberFormat="1" applyFont="1" applyFill="1"/>
    <xf numFmtId="4" fontId="0" fillId="0" borderId="0" xfId="0" applyNumberFormat="1" applyFill="1"/>
    <xf numFmtId="0" fontId="11" fillId="0" borderId="7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164" fontId="0" fillId="0" borderId="0" xfId="0" applyNumberFormat="1" applyFont="1" applyFill="1"/>
    <xf numFmtId="0" fontId="0" fillId="0" borderId="0" xfId="0" applyFont="1" applyFill="1" applyAlignment="1"/>
    <xf numFmtId="3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1" fontId="20" fillId="15" borderId="14" xfId="2" quotePrefix="1" applyNumberFormat="1" applyFont="1" applyFill="1" applyBorder="1" applyAlignment="1">
      <alignment horizontal="center" vertical="center" justifyLastLine="1"/>
    </xf>
    <xf numFmtId="2" fontId="20" fillId="15" borderId="14" xfId="2" quotePrefix="1" applyNumberFormat="1" applyFont="1" applyFill="1" applyBorder="1" applyAlignment="1">
      <alignment vertical="center" wrapText="1"/>
    </xf>
    <xf numFmtId="1" fontId="20" fillId="15" borderId="11" xfId="2" quotePrefix="1" applyNumberFormat="1" applyFont="1" applyFill="1" applyBorder="1" applyAlignment="1">
      <alignment horizontal="center" vertical="center" justifyLastLine="1"/>
    </xf>
    <xf numFmtId="2" fontId="20" fillId="15" borderId="11" xfId="2" quotePrefix="1" applyNumberFormat="1" applyFont="1" applyFill="1" applyBorder="1" applyAlignment="1">
      <alignment vertical="center" wrapText="1"/>
    </xf>
    <xf numFmtId="1" fontId="20" fillId="2" borderId="17" xfId="2" quotePrefix="1" applyNumberFormat="1" applyFont="1" applyFill="1" applyBorder="1" applyAlignment="1">
      <alignment horizontal="center" vertical="center" justifyLastLine="1"/>
    </xf>
    <xf numFmtId="2" fontId="20" fillId="0" borderId="18" xfId="2" quotePrefix="1" applyNumberFormat="1" applyFont="1" applyFill="1" applyBorder="1" applyAlignment="1">
      <alignment vertical="center" wrapText="1"/>
    </xf>
    <xf numFmtId="164" fontId="20" fillId="2" borderId="19" xfId="9" applyNumberFormat="1" applyFont="1" applyFill="1" applyBorder="1">
      <alignment horizontal="right" vertical="center"/>
    </xf>
    <xf numFmtId="164" fontId="20" fillId="2" borderId="20" xfId="9" applyNumberFormat="1" applyFont="1" applyFill="1" applyBorder="1">
      <alignment horizontal="right" vertical="center"/>
    </xf>
    <xf numFmtId="164" fontId="20" fillId="2" borderId="21" xfId="9" applyNumberFormat="1" applyFont="1" applyFill="1" applyBorder="1">
      <alignment horizontal="right" vertical="center"/>
    </xf>
    <xf numFmtId="1" fontId="20" fillId="2" borderId="22" xfId="2" quotePrefix="1" applyNumberFormat="1" applyFont="1" applyFill="1" applyBorder="1" applyAlignment="1">
      <alignment horizontal="center" vertical="center" justifyLastLine="1"/>
    </xf>
    <xf numFmtId="2" fontId="20" fillId="0" borderId="23" xfId="2" quotePrefix="1" applyNumberFormat="1" applyFont="1" applyFill="1" applyBorder="1" applyAlignment="1">
      <alignment vertical="center" wrapText="1"/>
    </xf>
    <xf numFmtId="164" fontId="20" fillId="2" borderId="24" xfId="9" applyNumberFormat="1" applyFont="1" applyFill="1" applyBorder="1">
      <alignment horizontal="right" vertical="center"/>
    </xf>
    <xf numFmtId="164" fontId="20" fillId="2" borderId="25" xfId="9" applyNumberFormat="1" applyFont="1" applyFill="1" applyBorder="1">
      <alignment horizontal="right" vertical="center"/>
    </xf>
    <xf numFmtId="0" fontId="11" fillId="2" borderId="0" xfId="0" quotePrefix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/>
    </xf>
    <xf numFmtId="0" fontId="10" fillId="0" borderId="3" xfId="0" quotePrefix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3" fontId="11" fillId="0" borderId="3" xfId="0" applyNumberFormat="1" applyFont="1" applyFill="1" applyBorder="1" applyAlignment="1" applyProtection="1">
      <alignment horizontal="right" wrapText="1"/>
    </xf>
    <xf numFmtId="3" fontId="9" fillId="0" borderId="3" xfId="0" applyNumberFormat="1" applyFont="1" applyFill="1" applyBorder="1" applyAlignment="1" applyProtection="1">
      <alignment horizontal="right" wrapText="1"/>
    </xf>
    <xf numFmtId="3" fontId="15" fillId="0" borderId="3" xfId="0" applyNumberFormat="1" applyFont="1" applyBorder="1" applyAlignment="1">
      <alignment horizontal="right" wrapText="1"/>
    </xf>
    <xf numFmtId="0" fontId="10" fillId="0" borderId="3" xfId="0" quotePrefix="1" applyFont="1" applyFill="1" applyBorder="1" applyAlignment="1">
      <alignment horizontal="right" vertical="center" wrapText="1"/>
    </xf>
    <xf numFmtId="3" fontId="10" fillId="0" borderId="6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3" fontId="15" fillId="0" borderId="3" xfId="3" applyNumberFormat="1" applyFont="1" applyFill="1" applyBorder="1" applyAlignment="1">
      <alignment horizontal="right"/>
    </xf>
    <xf numFmtId="3" fontId="15" fillId="0" borderId="3" xfId="3" applyNumberFormat="1" applyFont="1" applyFill="1" applyBorder="1"/>
    <xf numFmtId="9" fontId="15" fillId="0" borderId="10" xfId="4" applyFont="1" applyBorder="1" applyAlignment="1">
      <alignment horizontal="center" vertical="center" wrapText="1"/>
    </xf>
    <xf numFmtId="9" fontId="15" fillId="0" borderId="0" xfId="4" applyFont="1" applyBorder="1" applyAlignment="1">
      <alignment horizontal="center" vertical="center" wrapText="1"/>
    </xf>
    <xf numFmtId="41" fontId="15" fillId="0" borderId="0" xfId="3" applyNumberFormat="1" applyFont="1" applyBorder="1"/>
    <xf numFmtId="3" fontId="11" fillId="2" borderId="4" xfId="0" quotePrefix="1" applyNumberFormat="1" applyFont="1" applyFill="1" applyBorder="1" applyAlignment="1">
      <alignment horizontal="right" wrapText="1"/>
    </xf>
    <xf numFmtId="0" fontId="11" fillId="2" borderId="0" xfId="0" quotePrefix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2" borderId="0" xfId="0" quotePrefix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>
      <alignment horizontal="right"/>
    </xf>
    <xf numFmtId="9" fontId="15" fillId="0" borderId="0" xfId="4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3" xfId="0" quotePrefix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2" borderId="5" xfId="0" quotePrefix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9" fontId="11" fillId="0" borderId="1" xfId="4" quotePrefix="1" applyFont="1" applyFill="1" applyBorder="1" applyAlignment="1">
      <alignment horizontal="center" vertical="center" wrapText="1"/>
    </xf>
    <xf numFmtId="9" fontId="15" fillId="0" borderId="2" xfId="4" applyFont="1" applyFill="1" applyBorder="1" applyAlignment="1">
      <alignment horizontal="center" vertical="center" wrapText="1"/>
    </xf>
    <xf numFmtId="9" fontId="15" fillId="0" borderId="4" xfId="4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wrapText="1"/>
    </xf>
  </cellXfs>
  <cellStyles count="14">
    <cellStyle name="Normalno" xfId="0" builtinId="0"/>
    <cellStyle name="Normalno 2" xfId="13"/>
    <cellStyle name="Normalno 2 2" xfId="11"/>
    <cellStyle name="Postotak" xfId="4" builtinId="5"/>
    <cellStyle name="SAPBEXaggData" xfId="1"/>
    <cellStyle name="SAPBEXaggData 2" xfId="10"/>
    <cellStyle name="SAPBEXchaText" xfId="6"/>
    <cellStyle name="SAPBEXHLevel1" xfId="8"/>
    <cellStyle name="SAPBEXHLevel2" xfId="5"/>
    <cellStyle name="SAPBEXHLevel3" xfId="2"/>
    <cellStyle name="SAPBEXstdData" xfId="9"/>
    <cellStyle name="SAPBEXstdData 3" xfId="12"/>
    <cellStyle name="SAPBEXstdItem" xfId="7"/>
    <cellStyle name="Zarez" xfId="3" builtinId="3"/>
  </cellStyles>
  <dxfs count="0"/>
  <tableStyles count="0" defaultTableStyle="TableStyleMedium2" defaultPivotStyle="PivotStyleLight16"/>
  <colors>
    <mruColors>
      <color rgb="FFCC99FF"/>
      <color rgb="FFFF99FF"/>
      <color rgb="FF99CC00"/>
      <color rgb="FFFF33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27"/>
  <sheetViews>
    <sheetView topLeftCell="A10" zoomScale="85" zoomScaleNormal="85" workbookViewId="0">
      <selection activeCell="A20" sqref="A20:E20"/>
    </sheetView>
  </sheetViews>
  <sheetFormatPr defaultRowHeight="15" x14ac:dyDescent="0.25"/>
  <cols>
    <col min="5" max="5" width="25.28515625" customWidth="1"/>
    <col min="6" max="8" width="25.7109375" customWidth="1"/>
    <col min="10" max="10" width="54.140625" customWidth="1"/>
  </cols>
  <sheetData>
    <row r="1" spans="1:8" ht="55.5" customHeight="1" x14ac:dyDescent="0.25">
      <c r="A1" s="223" t="s">
        <v>214</v>
      </c>
      <c r="B1" s="223"/>
      <c r="C1" s="223"/>
      <c r="D1" s="223"/>
      <c r="E1" s="223"/>
      <c r="F1" s="223"/>
      <c r="G1" s="223"/>
      <c r="H1" s="224"/>
    </row>
    <row r="2" spans="1:8" ht="18" customHeight="1" x14ac:dyDescent="0.25">
      <c r="A2" s="4"/>
      <c r="B2" s="4"/>
      <c r="C2" s="4"/>
      <c r="D2" s="4"/>
      <c r="E2" s="4"/>
      <c r="F2" s="27"/>
      <c r="G2" s="27"/>
    </row>
    <row r="3" spans="1:8" ht="18.75" customHeight="1" x14ac:dyDescent="0.25">
      <c r="A3" s="223" t="s">
        <v>195</v>
      </c>
      <c r="B3" s="223"/>
      <c r="C3" s="223"/>
      <c r="D3" s="223"/>
      <c r="E3" s="223"/>
      <c r="F3" s="223"/>
      <c r="G3" s="225"/>
      <c r="H3" s="224"/>
    </row>
    <row r="4" spans="1:8" ht="18.75" customHeight="1" x14ac:dyDescent="0.25">
      <c r="A4" s="223" t="s">
        <v>196</v>
      </c>
      <c r="B4" s="223"/>
      <c r="C4" s="223"/>
      <c r="D4" s="223"/>
      <c r="E4" s="223"/>
      <c r="F4" s="223"/>
      <c r="G4" s="223"/>
      <c r="H4" s="223"/>
    </row>
    <row r="5" spans="1:8" ht="18" x14ac:dyDescent="0.25">
      <c r="A5" s="4"/>
      <c r="B5" s="4"/>
      <c r="C5" s="4"/>
      <c r="D5" s="4"/>
      <c r="E5" s="4"/>
      <c r="F5" s="27"/>
      <c r="G5" s="5"/>
    </row>
    <row r="6" spans="1:8" ht="22.5" customHeight="1" x14ac:dyDescent="0.25">
      <c r="A6" s="223" t="s">
        <v>32</v>
      </c>
      <c r="B6" s="232"/>
      <c r="C6" s="232"/>
      <c r="D6" s="232"/>
      <c r="E6" s="232"/>
      <c r="F6" s="232"/>
      <c r="G6" s="232"/>
      <c r="H6" s="224"/>
    </row>
    <row r="7" spans="1:8" ht="18" x14ac:dyDescent="0.25">
      <c r="A7" s="1"/>
      <c r="B7" s="2"/>
      <c r="C7" s="2"/>
      <c r="D7" s="2"/>
      <c r="E7" s="6"/>
      <c r="F7" s="7"/>
      <c r="G7" s="7"/>
    </row>
    <row r="8" spans="1:8" ht="38.25" x14ac:dyDescent="0.25">
      <c r="A8" s="30"/>
      <c r="B8" s="31"/>
      <c r="C8" s="31"/>
      <c r="D8" s="32"/>
      <c r="E8" s="33"/>
      <c r="F8" s="3" t="s">
        <v>216</v>
      </c>
      <c r="G8" s="3" t="s">
        <v>116</v>
      </c>
      <c r="H8" s="3" t="s">
        <v>115</v>
      </c>
    </row>
    <row r="9" spans="1:8" x14ac:dyDescent="0.25">
      <c r="A9" s="219" t="s">
        <v>1</v>
      </c>
      <c r="B9" s="220"/>
      <c r="C9" s="220"/>
      <c r="D9" s="220"/>
      <c r="E9" s="221"/>
      <c r="F9" s="35">
        <v>274909754</v>
      </c>
      <c r="G9" s="35">
        <v>209564204</v>
      </c>
      <c r="H9" s="35">
        <v>222524217</v>
      </c>
    </row>
    <row r="10" spans="1:8" x14ac:dyDescent="0.25">
      <c r="A10" s="222" t="s">
        <v>2</v>
      </c>
      <c r="B10" s="221"/>
      <c r="C10" s="221"/>
      <c r="D10" s="221"/>
      <c r="E10" s="221"/>
      <c r="F10" s="35">
        <v>1195</v>
      </c>
      <c r="G10" s="35">
        <v>1181.2329948901718</v>
      </c>
      <c r="H10" s="35">
        <v>1167.9607140487092</v>
      </c>
    </row>
    <row r="11" spans="1:8" x14ac:dyDescent="0.25">
      <c r="A11" s="238" t="s">
        <v>0</v>
      </c>
      <c r="B11" s="236"/>
      <c r="C11" s="236"/>
      <c r="D11" s="236"/>
      <c r="E11" s="239"/>
      <c r="F11" s="34">
        <f t="shared" ref="F11:H11" si="0">F9+F10</f>
        <v>274910949</v>
      </c>
      <c r="G11" s="34">
        <f t="shared" si="0"/>
        <v>209565385.23299488</v>
      </c>
      <c r="H11" s="34">
        <f t="shared" si="0"/>
        <v>222525384.96071404</v>
      </c>
    </row>
    <row r="12" spans="1:8" x14ac:dyDescent="0.25">
      <c r="A12" s="226" t="s">
        <v>4</v>
      </c>
      <c r="B12" s="220"/>
      <c r="C12" s="220"/>
      <c r="D12" s="220"/>
      <c r="E12" s="220"/>
      <c r="F12" s="35">
        <v>231176164</v>
      </c>
      <c r="G12" s="35">
        <v>194485634</v>
      </c>
      <c r="H12" s="36">
        <v>196012731</v>
      </c>
    </row>
    <row r="13" spans="1:8" x14ac:dyDescent="0.25">
      <c r="A13" s="237" t="s">
        <v>5</v>
      </c>
      <c r="B13" s="221"/>
      <c r="C13" s="221"/>
      <c r="D13" s="221"/>
      <c r="E13" s="221"/>
      <c r="F13" s="37">
        <v>44124970</v>
      </c>
      <c r="G13" s="37">
        <v>15945436</v>
      </c>
      <c r="H13" s="36">
        <v>26644208</v>
      </c>
    </row>
    <row r="14" spans="1:8" x14ac:dyDescent="0.25">
      <c r="A14" s="38" t="s">
        <v>3</v>
      </c>
      <c r="B14" s="39"/>
      <c r="C14" s="39"/>
      <c r="D14" s="39"/>
      <c r="E14" s="39"/>
      <c r="F14" s="34">
        <f t="shared" ref="F14:H14" si="1">F12+F13</f>
        <v>275301134</v>
      </c>
      <c r="G14" s="34">
        <f t="shared" si="1"/>
        <v>210431070</v>
      </c>
      <c r="H14" s="34">
        <f t="shared" si="1"/>
        <v>222656939</v>
      </c>
    </row>
    <row r="15" spans="1:8" x14ac:dyDescent="0.25">
      <c r="A15" s="235" t="s">
        <v>6</v>
      </c>
      <c r="B15" s="236"/>
      <c r="C15" s="236"/>
      <c r="D15" s="236"/>
      <c r="E15" s="236"/>
      <c r="F15" s="34">
        <f>F11-F14</f>
        <v>-390185</v>
      </c>
      <c r="G15" s="34">
        <f t="shared" ref="G15:H15" si="2">G11-G14</f>
        <v>-865684.76700511575</v>
      </c>
      <c r="H15" s="34">
        <f t="shared" si="2"/>
        <v>-131554.03928595781</v>
      </c>
    </row>
    <row r="16" spans="1:8" ht="18" x14ac:dyDescent="0.25">
      <c r="A16" s="4"/>
      <c r="B16" s="8"/>
      <c r="C16" s="8"/>
      <c r="D16" s="8"/>
      <c r="E16" s="8"/>
      <c r="F16" s="26"/>
      <c r="G16" s="26"/>
    </row>
    <row r="17" spans="1:8" ht="18" customHeight="1" x14ac:dyDescent="0.25">
      <c r="A17" s="223" t="s">
        <v>33</v>
      </c>
      <c r="B17" s="230"/>
      <c r="C17" s="230"/>
      <c r="D17" s="230"/>
      <c r="E17" s="230"/>
      <c r="F17" s="230"/>
      <c r="G17" s="230"/>
      <c r="H17" s="231"/>
    </row>
    <row r="18" spans="1:8" ht="18" x14ac:dyDescent="0.25">
      <c r="A18" s="27"/>
      <c r="B18" s="25"/>
      <c r="C18" s="25"/>
      <c r="D18" s="25"/>
      <c r="E18" s="25"/>
      <c r="F18" s="26"/>
      <c r="G18" s="26"/>
    </row>
    <row r="19" spans="1:8" ht="38.25" x14ac:dyDescent="0.25">
      <c r="A19" s="30"/>
      <c r="B19" s="31"/>
      <c r="C19" s="31"/>
      <c r="D19" s="32"/>
      <c r="E19" s="33"/>
      <c r="F19" s="3" t="s">
        <v>216</v>
      </c>
      <c r="G19" s="3" t="s">
        <v>117</v>
      </c>
      <c r="H19" s="3" t="s">
        <v>115</v>
      </c>
    </row>
    <row r="20" spans="1:8" ht="15.75" customHeight="1" x14ac:dyDescent="0.25">
      <c r="A20" s="219" t="s">
        <v>7</v>
      </c>
      <c r="B20" s="233"/>
      <c r="C20" s="233"/>
      <c r="D20" s="233"/>
      <c r="E20" s="234"/>
      <c r="F20" s="37">
        <v>0</v>
      </c>
      <c r="G20" s="37">
        <v>0</v>
      </c>
      <c r="H20" s="37">
        <v>0</v>
      </c>
    </row>
    <row r="21" spans="1:8" x14ac:dyDescent="0.25">
      <c r="A21" s="219" t="s">
        <v>8</v>
      </c>
      <c r="B21" s="220"/>
      <c r="C21" s="220"/>
      <c r="D21" s="220"/>
      <c r="E21" s="220"/>
      <c r="F21" s="37">
        <v>0</v>
      </c>
      <c r="G21" s="37">
        <v>0</v>
      </c>
      <c r="H21" s="37">
        <v>0</v>
      </c>
    </row>
    <row r="22" spans="1:8" x14ac:dyDescent="0.25">
      <c r="A22" s="227" t="s">
        <v>41</v>
      </c>
      <c r="B22" s="228"/>
      <c r="C22" s="228"/>
      <c r="D22" s="228"/>
      <c r="E22" s="229"/>
      <c r="F22" s="171">
        <v>1919584</v>
      </c>
      <c r="G22" s="171">
        <v>1549219.0589952883</v>
      </c>
      <c r="H22" s="172">
        <v>683534.01021965616</v>
      </c>
    </row>
    <row r="23" spans="1:8" x14ac:dyDescent="0.25">
      <c r="A23" s="227" t="s">
        <v>42</v>
      </c>
      <c r="B23" s="228"/>
      <c r="C23" s="228"/>
      <c r="D23" s="228"/>
      <c r="E23" s="229"/>
      <c r="F23" s="171">
        <v>1529399</v>
      </c>
      <c r="G23" s="171">
        <v>683534.01021965616</v>
      </c>
      <c r="H23" s="172">
        <v>551980</v>
      </c>
    </row>
    <row r="24" spans="1:8" x14ac:dyDescent="0.25">
      <c r="A24" s="235" t="s">
        <v>9</v>
      </c>
      <c r="B24" s="236"/>
      <c r="C24" s="236"/>
      <c r="D24" s="236"/>
      <c r="E24" s="236"/>
      <c r="F24" s="34">
        <f t="shared" ref="F24:H24" si="3">F22-F23</f>
        <v>390185</v>
      </c>
      <c r="G24" s="34">
        <f t="shared" si="3"/>
        <v>865685.04877563217</v>
      </c>
      <c r="H24" s="34">
        <f t="shared" si="3"/>
        <v>131554.01021965616</v>
      </c>
    </row>
    <row r="25" spans="1:8" x14ac:dyDescent="0.25">
      <c r="A25" s="226" t="s">
        <v>10</v>
      </c>
      <c r="B25" s="220"/>
      <c r="C25" s="220"/>
      <c r="D25" s="220"/>
      <c r="E25" s="220"/>
      <c r="F25" s="37">
        <v>0</v>
      </c>
      <c r="G25" s="37">
        <v>0</v>
      </c>
      <c r="H25" s="37">
        <v>0</v>
      </c>
    </row>
    <row r="26" spans="1:8" ht="11.25" customHeight="1" x14ac:dyDescent="0.25">
      <c r="A26" s="20"/>
      <c r="B26" s="21"/>
      <c r="C26" s="21"/>
      <c r="D26" s="21"/>
      <c r="E26" s="21"/>
      <c r="F26" s="22"/>
      <c r="G26" s="22"/>
    </row>
    <row r="27" spans="1:8" ht="19.5" customHeight="1" x14ac:dyDescent="0.25">
      <c r="A27" t="s">
        <v>113</v>
      </c>
      <c r="G27" s="46"/>
      <c r="H27" s="46" t="s">
        <v>114</v>
      </c>
    </row>
  </sheetData>
  <mergeCells count="17">
    <mergeCell ref="A25:E25"/>
    <mergeCell ref="A22:E22"/>
    <mergeCell ref="A23:E23"/>
    <mergeCell ref="A17:H17"/>
    <mergeCell ref="A6:H6"/>
    <mergeCell ref="A20:E20"/>
    <mergeCell ref="A21:E21"/>
    <mergeCell ref="A24:E24"/>
    <mergeCell ref="A13:E13"/>
    <mergeCell ref="A15:E15"/>
    <mergeCell ref="A12:E12"/>
    <mergeCell ref="A11:E11"/>
    <mergeCell ref="A9:E9"/>
    <mergeCell ref="A10:E10"/>
    <mergeCell ref="A4:H4"/>
    <mergeCell ref="A1:H1"/>
    <mergeCell ref="A3:H3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R120"/>
  <sheetViews>
    <sheetView topLeftCell="F46" zoomScaleNormal="100" workbookViewId="0">
      <selection activeCell="L3" sqref="L3"/>
    </sheetView>
  </sheetViews>
  <sheetFormatPr defaultRowHeight="15" x14ac:dyDescent="0.25"/>
  <cols>
    <col min="1" max="1" width="7.85546875" customWidth="1"/>
    <col min="2" max="2" width="9.28515625" customWidth="1"/>
    <col min="3" max="3" width="5.7109375" bestFit="1" customWidth="1"/>
    <col min="4" max="4" width="52.42578125" customWidth="1"/>
    <col min="5" max="10" width="15.7109375" customWidth="1"/>
    <col min="11" max="11" width="15.7109375" style="56" customWidth="1"/>
    <col min="12" max="13" width="15.7109375" customWidth="1"/>
    <col min="14" max="14" width="19.5703125" customWidth="1"/>
    <col min="15" max="15" width="26.5703125" customWidth="1"/>
    <col min="16" max="16" width="15.140625" customWidth="1"/>
    <col min="17" max="17" width="15.28515625" customWidth="1"/>
    <col min="18" max="18" width="19.85546875" customWidth="1"/>
  </cols>
  <sheetData>
    <row r="1" spans="1:17" ht="18" customHeight="1" x14ac:dyDescent="0.25">
      <c r="A1" s="4"/>
      <c r="B1" s="4"/>
      <c r="C1" s="4"/>
      <c r="D1" s="4"/>
      <c r="E1" s="27"/>
      <c r="F1" s="27"/>
      <c r="G1" s="4"/>
      <c r="H1" s="27"/>
      <c r="I1" s="27"/>
      <c r="J1" s="27"/>
      <c r="K1" s="27"/>
      <c r="L1" s="4"/>
      <c r="M1" s="4"/>
    </row>
    <row r="2" spans="1:17" ht="15.75" x14ac:dyDescent="0.25">
      <c r="A2" s="223" t="s">
        <v>195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5"/>
      <c r="M2" s="225"/>
    </row>
    <row r="3" spans="1:17" ht="18" x14ac:dyDescent="0.25">
      <c r="A3" s="4"/>
      <c r="B3" s="4"/>
      <c r="C3" s="4"/>
      <c r="D3" s="4"/>
      <c r="E3" s="27"/>
      <c r="F3" s="27"/>
      <c r="G3" s="4"/>
      <c r="H3" s="27"/>
      <c r="I3" s="27"/>
      <c r="J3" s="27"/>
      <c r="K3" s="27"/>
      <c r="L3" s="5"/>
      <c r="M3" s="5"/>
    </row>
    <row r="4" spans="1:17" ht="18" customHeight="1" x14ac:dyDescent="0.25">
      <c r="A4" s="223" t="s">
        <v>197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7" ht="18" x14ac:dyDescent="0.25">
      <c r="A5" s="4"/>
      <c r="B5" s="4"/>
      <c r="C5" s="4"/>
      <c r="D5" s="4"/>
      <c r="E5" s="27"/>
      <c r="F5" s="27"/>
      <c r="G5" s="4"/>
      <c r="H5" s="27"/>
      <c r="I5" s="27"/>
      <c r="J5" s="27"/>
      <c r="K5" s="27"/>
      <c r="L5" s="5"/>
      <c r="M5" s="5"/>
    </row>
    <row r="6" spans="1:17" ht="15.75" x14ac:dyDescent="0.25">
      <c r="A6" s="223" t="s">
        <v>48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7" ht="18" x14ac:dyDescent="0.25">
      <c r="A7" s="4"/>
      <c r="B7" s="4"/>
      <c r="C7" s="4"/>
      <c r="D7" s="4"/>
      <c r="E7" s="27"/>
      <c r="F7" s="27"/>
      <c r="G7" s="4"/>
      <c r="H7" s="27"/>
      <c r="I7" s="27"/>
      <c r="J7" s="27"/>
      <c r="K7" s="27"/>
      <c r="L7" s="5"/>
      <c r="M7" s="5"/>
    </row>
    <row r="8" spans="1:17" ht="51" x14ac:dyDescent="0.25">
      <c r="A8" s="24" t="s">
        <v>12</v>
      </c>
      <c r="B8" s="23" t="s">
        <v>13</v>
      </c>
      <c r="C8" s="23" t="s">
        <v>14</v>
      </c>
      <c r="D8" s="23" t="s">
        <v>11</v>
      </c>
      <c r="E8" s="187" t="s">
        <v>203</v>
      </c>
      <c r="F8" s="24" t="s">
        <v>205</v>
      </c>
      <c r="G8" s="23" t="s">
        <v>207</v>
      </c>
      <c r="H8" s="23" t="s">
        <v>206</v>
      </c>
      <c r="I8" s="23" t="s">
        <v>209</v>
      </c>
      <c r="J8" s="23" t="s">
        <v>206</v>
      </c>
      <c r="K8" s="23" t="s">
        <v>208</v>
      </c>
      <c r="L8" s="24" t="s">
        <v>35</v>
      </c>
      <c r="M8" s="24" t="s">
        <v>36</v>
      </c>
    </row>
    <row r="9" spans="1:17" s="49" customFormat="1" ht="15.75" customHeight="1" x14ac:dyDescent="0.25">
      <c r="A9" s="149">
        <v>6</v>
      </c>
      <c r="B9" s="149"/>
      <c r="C9" s="149"/>
      <c r="D9" s="149" t="s">
        <v>15</v>
      </c>
      <c r="E9" s="48">
        <f>E10+E20+E22+E24+E27+E31-1</f>
        <v>255665524.05010286</v>
      </c>
      <c r="F9" s="35">
        <f t="shared" ref="F9:F37" si="0">G9-E9</f>
        <v>9762291.3827725947</v>
      </c>
      <c r="G9" s="35">
        <f>G10+G20+G22+G24+G27+G31-1</f>
        <v>265427815.43287545</v>
      </c>
      <c r="H9" s="35">
        <f>I9-G9</f>
        <v>877809</v>
      </c>
      <c r="I9" s="35">
        <f>I10+I20+I22+I24+I27+I31-1</f>
        <v>266305624.43287545</v>
      </c>
      <c r="J9" s="35">
        <f>K9-I9</f>
        <v>8604128.5671245456</v>
      </c>
      <c r="K9" s="35">
        <f>K10+K20+K22+K24+K27+K31-1</f>
        <v>274909753</v>
      </c>
      <c r="L9" s="35">
        <f t="shared" ref="L9" si="1">L10+L20+L22+L24+L27+L31</f>
        <v>209564203.8904373</v>
      </c>
      <c r="M9" s="35">
        <f>M10+M20+M22+M24+M27+M31</f>
        <v>222524217.16231999</v>
      </c>
    </row>
    <row r="10" spans="1:17" s="49" customFormat="1" ht="25.5" x14ac:dyDescent="0.25">
      <c r="A10" s="149"/>
      <c r="B10" s="149">
        <v>63</v>
      </c>
      <c r="C10" s="149"/>
      <c r="D10" s="149" t="s">
        <v>37</v>
      </c>
      <c r="E10" s="48">
        <f>SUM(E11:E19)</f>
        <v>52995123.322317339</v>
      </c>
      <c r="F10" s="35">
        <f t="shared" si="0"/>
        <v>-8715527.6122503132</v>
      </c>
      <c r="G10" s="35">
        <f>SUM(G11:G19)</f>
        <v>44279595.710067026</v>
      </c>
      <c r="H10" s="35">
        <f t="shared" ref="H10:H37" si="2">I10-G10</f>
        <v>0</v>
      </c>
      <c r="I10" s="35">
        <f>SUM(I11:I19)</f>
        <v>44279595.710067026</v>
      </c>
      <c r="J10" s="35">
        <f t="shared" ref="J10:J37" si="3">K10-I10</f>
        <v>73813.289932973683</v>
      </c>
      <c r="K10" s="35">
        <f>SUM(K11:K19)</f>
        <v>44353409</v>
      </c>
      <c r="L10" s="35">
        <f t="shared" ref="L10" si="4">SUM(L11:L19)</f>
        <v>9744883.6103258338</v>
      </c>
      <c r="M10" s="35">
        <f>SUM(M11:M19)+1</f>
        <v>20784697.797995884</v>
      </c>
      <c r="N10" s="54"/>
      <c r="O10" s="54"/>
      <c r="P10" s="54"/>
    </row>
    <row r="11" spans="1:17" x14ac:dyDescent="0.25">
      <c r="A11" s="149"/>
      <c r="B11" s="150"/>
      <c r="C11" s="150">
        <v>51</v>
      </c>
      <c r="D11" s="150" t="s">
        <v>56</v>
      </c>
      <c r="E11" s="45">
        <v>0</v>
      </c>
      <c r="F11" s="193">
        <f t="shared" si="0"/>
        <v>0</v>
      </c>
      <c r="G11" s="45">
        <v>0</v>
      </c>
      <c r="H11" s="45">
        <f t="shared" si="2"/>
        <v>0</v>
      </c>
      <c r="I11" s="45">
        <v>0</v>
      </c>
      <c r="J11" s="45">
        <f t="shared" si="3"/>
        <v>0</v>
      </c>
      <c r="K11" s="45"/>
      <c r="L11" s="45">
        <v>0</v>
      </c>
      <c r="M11" s="45">
        <v>0</v>
      </c>
      <c r="N11" s="56"/>
      <c r="O11" s="56"/>
      <c r="P11" s="56"/>
    </row>
    <row r="12" spans="1:17" x14ac:dyDescent="0.25">
      <c r="A12" s="158"/>
      <c r="B12" s="158"/>
      <c r="C12" s="151">
        <v>52</v>
      </c>
      <c r="D12" s="151" t="s">
        <v>39</v>
      </c>
      <c r="E12" s="45">
        <v>598999.27002455364</v>
      </c>
      <c r="F12" s="193">
        <f t="shared" si="0"/>
        <v>0</v>
      </c>
      <c r="G12" s="45">
        <v>598999.27002455364</v>
      </c>
      <c r="H12" s="45">
        <f>I12-G12</f>
        <v>0</v>
      </c>
      <c r="I12" s="45">
        <v>598999.27002455364</v>
      </c>
      <c r="J12" s="45">
        <f t="shared" si="3"/>
        <v>8327654.7299754461</v>
      </c>
      <c r="K12" s="45">
        <f>8128687+3594+92728+456774+244871</f>
        <v>8926654</v>
      </c>
      <c r="L12" s="45">
        <v>454287.61032583448</v>
      </c>
      <c r="M12" s="45">
        <v>876275.7979958856</v>
      </c>
      <c r="N12" s="56"/>
      <c r="O12" s="56"/>
      <c r="P12" s="56"/>
    </row>
    <row r="13" spans="1:17" x14ac:dyDescent="0.25">
      <c r="A13" s="158"/>
      <c r="B13" s="158"/>
      <c r="C13" s="151">
        <v>559</v>
      </c>
      <c r="D13" s="151" t="s">
        <v>79</v>
      </c>
      <c r="E13" s="45">
        <v>44189.395447607669</v>
      </c>
      <c r="F13" s="193">
        <f t="shared" si="0"/>
        <v>-6152.3954476076688</v>
      </c>
      <c r="G13" s="45">
        <v>38037</v>
      </c>
      <c r="H13" s="45">
        <f t="shared" si="2"/>
        <v>0</v>
      </c>
      <c r="I13" s="45">
        <v>38037</v>
      </c>
      <c r="J13" s="45">
        <f>K13-I13</f>
        <v>12193</v>
      </c>
      <c r="K13" s="45">
        <v>50230</v>
      </c>
      <c r="L13" s="45">
        <v>0</v>
      </c>
      <c r="M13" s="45">
        <v>0</v>
      </c>
      <c r="N13" s="56"/>
      <c r="O13" s="56"/>
      <c r="P13" s="56"/>
    </row>
    <row r="14" spans="1:17" x14ac:dyDescent="0.25">
      <c r="A14" s="158"/>
      <c r="B14" s="158"/>
      <c r="C14" s="151">
        <v>561</v>
      </c>
      <c r="D14" s="151" t="s">
        <v>99</v>
      </c>
      <c r="E14" s="45">
        <v>2541529</v>
      </c>
      <c r="F14" s="193">
        <f t="shared" si="0"/>
        <v>781638</v>
      </c>
      <c r="G14" s="45">
        <f>2541529+771485+10153</f>
        <v>3323167</v>
      </c>
      <c r="H14" s="45">
        <f t="shared" si="2"/>
        <v>0</v>
      </c>
      <c r="I14" s="45">
        <v>3323167</v>
      </c>
      <c r="J14" s="45">
        <f t="shared" si="3"/>
        <v>-729392</v>
      </c>
      <c r="K14" s="45">
        <v>2593775</v>
      </c>
      <c r="L14" s="45">
        <v>0</v>
      </c>
      <c r="M14" s="45">
        <v>0</v>
      </c>
      <c r="N14" s="56"/>
      <c r="O14" s="56"/>
      <c r="P14" s="56"/>
      <c r="Q14" s="46"/>
    </row>
    <row r="15" spans="1:17" x14ac:dyDescent="0.25">
      <c r="A15" s="158"/>
      <c r="B15" s="158"/>
      <c r="C15" s="151">
        <v>563</v>
      </c>
      <c r="D15" s="151" t="s">
        <v>97</v>
      </c>
      <c r="E15" s="45">
        <v>535353.24175459554</v>
      </c>
      <c r="F15" s="193">
        <f t="shared" si="0"/>
        <v>21067.000000000466</v>
      </c>
      <c r="G15" s="45">
        <f>535353.241754596+25873-4806</f>
        <v>556420.24175459601</v>
      </c>
      <c r="H15" s="45">
        <f t="shared" si="2"/>
        <v>0</v>
      </c>
      <c r="I15" s="45">
        <v>556420.24175459601</v>
      </c>
      <c r="J15" s="45">
        <f t="shared" si="3"/>
        <v>-331262.24175459601</v>
      </c>
      <c r="K15" s="45">
        <v>225158</v>
      </c>
      <c r="L15" s="45">
        <v>0</v>
      </c>
      <c r="M15" s="45">
        <v>0</v>
      </c>
      <c r="N15" s="56"/>
      <c r="O15" s="56"/>
      <c r="P15" s="56"/>
      <c r="Q15" s="46"/>
    </row>
    <row r="16" spans="1:17" x14ac:dyDescent="0.25">
      <c r="A16" s="158"/>
      <c r="B16" s="158"/>
      <c r="C16" s="151">
        <v>5761</v>
      </c>
      <c r="D16" s="151" t="s">
        <v>98</v>
      </c>
      <c r="E16" s="45">
        <v>10346257.216802707</v>
      </c>
      <c r="F16" s="193">
        <f t="shared" si="0"/>
        <v>-0.21680270694196224</v>
      </c>
      <c r="G16" s="45">
        <v>10346257</v>
      </c>
      <c r="H16" s="45">
        <f t="shared" si="2"/>
        <v>0</v>
      </c>
      <c r="I16" s="45">
        <v>10346257</v>
      </c>
      <c r="J16" s="45">
        <f t="shared" si="3"/>
        <v>0</v>
      </c>
      <c r="K16" s="45">
        <v>10346257</v>
      </c>
      <c r="L16" s="45">
        <v>0</v>
      </c>
      <c r="M16" s="45">
        <v>0</v>
      </c>
      <c r="N16" s="56"/>
      <c r="O16" s="56"/>
      <c r="P16" s="56"/>
      <c r="Q16" s="46"/>
    </row>
    <row r="17" spans="1:18" x14ac:dyDescent="0.25">
      <c r="A17" s="158"/>
      <c r="B17" s="158"/>
      <c r="C17" s="151">
        <v>5762</v>
      </c>
      <c r="D17" s="151" t="s">
        <v>101</v>
      </c>
      <c r="E17" s="45">
        <v>837348.19828787574</v>
      </c>
      <c r="F17" s="193">
        <f t="shared" si="0"/>
        <v>-192268.99999999977</v>
      </c>
      <c r="G17" s="45">
        <f>837348.198287876-492269+300000</f>
        <v>645079.19828787597</v>
      </c>
      <c r="H17" s="45">
        <f t="shared" si="2"/>
        <v>0</v>
      </c>
      <c r="I17" s="45">
        <v>645079.19828787597</v>
      </c>
      <c r="J17" s="45">
        <f t="shared" si="3"/>
        <v>-0.19828787597361952</v>
      </c>
      <c r="K17" s="45">
        <v>645079</v>
      </c>
      <c r="L17" s="45"/>
      <c r="M17" s="45">
        <v>0</v>
      </c>
      <c r="N17" s="56"/>
      <c r="O17" s="56"/>
      <c r="P17" s="56"/>
    </row>
    <row r="18" spans="1:18" x14ac:dyDescent="0.25">
      <c r="A18" s="158"/>
      <c r="B18" s="158"/>
      <c r="C18" s="151">
        <v>581</v>
      </c>
      <c r="D18" s="151" t="s">
        <v>58</v>
      </c>
      <c r="E18" s="45">
        <v>38091447</v>
      </c>
      <c r="F18" s="193">
        <f t="shared" si="0"/>
        <v>-9319811</v>
      </c>
      <c r="G18" s="45">
        <f>38091447+3157412-12477223</f>
        <v>28771636</v>
      </c>
      <c r="H18" s="45">
        <f t="shared" si="2"/>
        <v>0</v>
      </c>
      <c r="I18" s="45">
        <v>28771636</v>
      </c>
      <c r="J18" s="45">
        <f t="shared" si="3"/>
        <v>-7205380</v>
      </c>
      <c r="K18" s="45">
        <v>21566256</v>
      </c>
      <c r="L18" s="45">
        <v>9290596</v>
      </c>
      <c r="M18" s="45">
        <v>19908421</v>
      </c>
      <c r="N18" s="56"/>
      <c r="O18" s="56"/>
      <c r="P18" s="58"/>
      <c r="Q18" s="46"/>
      <c r="R18" s="46"/>
    </row>
    <row r="19" spans="1:18" x14ac:dyDescent="0.25">
      <c r="A19" s="158"/>
      <c r="B19" s="158"/>
      <c r="C19" s="151">
        <v>61</v>
      </c>
      <c r="D19" s="151" t="s">
        <v>55</v>
      </c>
      <c r="E19" s="45">
        <v>0</v>
      </c>
      <c r="F19" s="193">
        <f t="shared" si="0"/>
        <v>0</v>
      </c>
      <c r="G19" s="45">
        <v>0</v>
      </c>
      <c r="H19" s="45">
        <f t="shared" si="2"/>
        <v>0</v>
      </c>
      <c r="I19" s="45">
        <v>0</v>
      </c>
      <c r="J19" s="45">
        <f t="shared" si="3"/>
        <v>0</v>
      </c>
      <c r="K19" s="45"/>
      <c r="L19" s="45">
        <v>0</v>
      </c>
      <c r="M19" s="45">
        <v>0</v>
      </c>
      <c r="N19" s="56"/>
      <c r="O19" s="56"/>
      <c r="P19" s="58"/>
      <c r="Q19" s="46"/>
      <c r="R19" s="46"/>
    </row>
    <row r="20" spans="1:18" s="49" customFormat="1" x14ac:dyDescent="0.25">
      <c r="A20" s="159"/>
      <c r="B20" s="159">
        <v>64</v>
      </c>
      <c r="C20" s="152"/>
      <c r="D20" s="152" t="s">
        <v>92</v>
      </c>
      <c r="E20" s="35">
        <f>E21</f>
        <v>398.16842524387812</v>
      </c>
      <c r="F20" s="192">
        <f t="shared" si="0"/>
        <v>5999.8315747561219</v>
      </c>
      <c r="G20" s="35">
        <f>G21</f>
        <v>6398</v>
      </c>
      <c r="H20" s="35">
        <f t="shared" si="2"/>
        <v>0</v>
      </c>
      <c r="I20" s="35">
        <f>I21</f>
        <v>6398</v>
      </c>
      <c r="J20" s="35">
        <f t="shared" si="3"/>
        <v>11820</v>
      </c>
      <c r="K20" s="35">
        <f>K21</f>
        <v>18218</v>
      </c>
      <c r="L20" s="35">
        <f t="shared" ref="L20:M20" si="5">L21</f>
        <v>398.16842524387812</v>
      </c>
      <c r="M20" s="35">
        <f t="shared" si="5"/>
        <v>398.16842524387812</v>
      </c>
      <c r="N20" s="163"/>
      <c r="O20" s="163"/>
      <c r="P20" s="164"/>
      <c r="Q20" s="54"/>
      <c r="R20" s="54"/>
    </row>
    <row r="21" spans="1:18" x14ac:dyDescent="0.25">
      <c r="A21" s="158"/>
      <c r="B21" s="158"/>
      <c r="C21" s="151">
        <v>31</v>
      </c>
      <c r="D21" s="150" t="s">
        <v>31</v>
      </c>
      <c r="E21" s="45">
        <v>398.16842524387812</v>
      </c>
      <c r="F21" s="193">
        <f t="shared" si="0"/>
        <v>5999.8315747561219</v>
      </c>
      <c r="G21" s="45">
        <f>114+6284</f>
        <v>6398</v>
      </c>
      <c r="H21" s="45">
        <f t="shared" si="2"/>
        <v>0</v>
      </c>
      <c r="I21" s="45">
        <v>6398</v>
      </c>
      <c r="J21" s="45">
        <f t="shared" si="3"/>
        <v>11820</v>
      </c>
      <c r="K21" s="45">
        <f>114+18104</f>
        <v>18218</v>
      </c>
      <c r="L21" s="45">
        <v>398.16842524387812</v>
      </c>
      <c r="M21" s="45">
        <v>398.16842524387812</v>
      </c>
      <c r="N21" s="56"/>
      <c r="O21" s="56"/>
      <c r="P21" s="58"/>
      <c r="Q21" s="46"/>
      <c r="R21" s="46"/>
    </row>
    <row r="22" spans="1:18" s="49" customFormat="1" ht="25.5" x14ac:dyDescent="0.25">
      <c r="A22" s="159"/>
      <c r="B22" s="159">
        <v>65</v>
      </c>
      <c r="C22" s="152"/>
      <c r="D22" s="160" t="s">
        <v>93</v>
      </c>
      <c r="E22" s="35">
        <f>E23</f>
        <v>11579626.119848695</v>
      </c>
      <c r="F22" s="192">
        <f t="shared" si="0"/>
        <v>-0.11984869465231895</v>
      </c>
      <c r="G22" s="35">
        <f>G23</f>
        <v>11579626</v>
      </c>
      <c r="H22" s="35">
        <f t="shared" si="2"/>
        <v>0</v>
      </c>
      <c r="I22" s="35">
        <f>I23</f>
        <v>11579626</v>
      </c>
      <c r="J22" s="35">
        <f t="shared" si="3"/>
        <v>0</v>
      </c>
      <c r="K22" s="35">
        <f>K23</f>
        <v>11579626</v>
      </c>
      <c r="L22" s="35">
        <f t="shared" ref="L22:M22" si="6">L23</f>
        <v>11712244.873581525</v>
      </c>
      <c r="M22" s="35">
        <f t="shared" si="6"/>
        <v>11810078.704625389</v>
      </c>
      <c r="N22" s="163"/>
      <c r="O22" s="164"/>
      <c r="P22" s="164"/>
      <c r="Q22" s="54"/>
      <c r="R22" s="54"/>
    </row>
    <row r="23" spans="1:18" ht="15.75" customHeight="1" x14ac:dyDescent="0.25">
      <c r="A23" s="158"/>
      <c r="B23" s="158"/>
      <c r="C23" s="151">
        <v>43</v>
      </c>
      <c r="D23" s="150" t="s">
        <v>40</v>
      </c>
      <c r="E23" s="45">
        <v>11579626.119848695</v>
      </c>
      <c r="F23" s="193">
        <f t="shared" si="0"/>
        <v>-0.11984869465231895</v>
      </c>
      <c r="G23" s="45">
        <f>11563415+16211</f>
        <v>11579626</v>
      </c>
      <c r="H23" s="45">
        <f t="shared" si="2"/>
        <v>0</v>
      </c>
      <c r="I23" s="45">
        <v>11579626</v>
      </c>
      <c r="J23" s="45">
        <f t="shared" si="3"/>
        <v>0</v>
      </c>
      <c r="K23" s="45">
        <f>11563415+16211</f>
        <v>11579626</v>
      </c>
      <c r="L23" s="45">
        <v>11712244.873581525</v>
      </c>
      <c r="M23" s="45">
        <v>11810078.704625389</v>
      </c>
      <c r="N23" s="56"/>
      <c r="O23" s="56"/>
      <c r="P23" s="56"/>
      <c r="Q23" s="46"/>
    </row>
    <row r="24" spans="1:18" s="49" customFormat="1" ht="39" customHeight="1" x14ac:dyDescent="0.25">
      <c r="A24" s="159"/>
      <c r="B24" s="159">
        <v>66</v>
      </c>
      <c r="C24" s="152"/>
      <c r="D24" s="149" t="s">
        <v>94</v>
      </c>
      <c r="E24" s="35">
        <f>E25+E26</f>
        <v>1742677.0190457229</v>
      </c>
      <c r="F24" s="192">
        <f t="shared" si="0"/>
        <v>338429.9809542771</v>
      </c>
      <c r="G24" s="35">
        <f>G25+G26</f>
        <v>2081107</v>
      </c>
      <c r="H24" s="35">
        <f t="shared" si="2"/>
        <v>0</v>
      </c>
      <c r="I24" s="35">
        <f>I25+I26</f>
        <v>2081107</v>
      </c>
      <c r="J24" s="35">
        <f t="shared" si="3"/>
        <v>491100</v>
      </c>
      <c r="K24" s="35">
        <f>K25+K26</f>
        <v>2572207</v>
      </c>
      <c r="L24" s="35">
        <f>L25+L26</f>
        <v>1827563.0765146986</v>
      </c>
      <c r="M24" s="35">
        <f>M25+M26</f>
        <v>1877749.0211692876</v>
      </c>
      <c r="N24" s="163"/>
      <c r="O24" s="163"/>
      <c r="P24" s="163"/>
      <c r="Q24" s="54"/>
    </row>
    <row r="25" spans="1:18" x14ac:dyDescent="0.25">
      <c r="A25" s="158"/>
      <c r="B25" s="159"/>
      <c r="C25" s="151">
        <v>31</v>
      </c>
      <c r="D25" s="150" t="s">
        <v>31</v>
      </c>
      <c r="E25" s="45">
        <v>1720696.1311301347</v>
      </c>
      <c r="F25" s="193">
        <f t="shared" si="0"/>
        <v>232779.86886986531</v>
      </c>
      <c r="G25" s="45">
        <v>1953476</v>
      </c>
      <c r="H25" s="45">
        <f t="shared" si="2"/>
        <v>0</v>
      </c>
      <c r="I25" s="45">
        <v>1953476</v>
      </c>
      <c r="J25" s="45">
        <f t="shared" si="3"/>
        <v>394525</v>
      </c>
      <c r="K25" s="45">
        <f>2348001</f>
        <v>2348001</v>
      </c>
      <c r="L25" s="45">
        <v>1686569.3808480985</v>
      </c>
      <c r="M25" s="45">
        <v>1710226.2923883467</v>
      </c>
      <c r="N25" s="56"/>
      <c r="O25" s="56"/>
      <c r="P25" s="56"/>
      <c r="Q25" s="46"/>
    </row>
    <row r="26" spans="1:18" x14ac:dyDescent="0.25">
      <c r="A26" s="158"/>
      <c r="B26" s="159"/>
      <c r="C26" s="151">
        <v>61</v>
      </c>
      <c r="D26" s="150" t="s">
        <v>55</v>
      </c>
      <c r="E26" s="45">
        <v>21980.887915588293</v>
      </c>
      <c r="F26" s="193">
        <f t="shared" si="0"/>
        <v>105650.11208441171</v>
      </c>
      <c r="G26" s="45">
        <v>127631</v>
      </c>
      <c r="H26" s="45">
        <f t="shared" si="2"/>
        <v>0</v>
      </c>
      <c r="I26" s="45">
        <v>127631</v>
      </c>
      <c r="J26" s="45">
        <f t="shared" si="3"/>
        <v>96575</v>
      </c>
      <c r="K26" s="45">
        <f>28+2534+162358+11+59275</f>
        <v>224206</v>
      </c>
      <c r="L26" s="45">
        <v>140993.69566659999</v>
      </c>
      <c r="M26" s="45">
        <v>167522.72878094099</v>
      </c>
      <c r="N26" s="56"/>
      <c r="O26" s="56"/>
      <c r="P26" s="56"/>
      <c r="Q26" s="46"/>
    </row>
    <row r="27" spans="1:18" s="49" customFormat="1" ht="31.5" customHeight="1" x14ac:dyDescent="0.25">
      <c r="A27" s="159"/>
      <c r="B27" s="159">
        <v>67</v>
      </c>
      <c r="C27" s="152"/>
      <c r="D27" s="149" t="s">
        <v>95</v>
      </c>
      <c r="E27" s="35">
        <f>SUM(E28:E30)</f>
        <v>189347567.69765744</v>
      </c>
      <c r="F27" s="192">
        <f t="shared" si="0"/>
        <v>18066269.302342564</v>
      </c>
      <c r="G27" s="35">
        <f>SUM(G28:G30)</f>
        <v>207413837</v>
      </c>
      <c r="H27" s="35">
        <f t="shared" si="2"/>
        <v>877809</v>
      </c>
      <c r="I27" s="35">
        <f>SUM(I28:I30)</f>
        <v>208291646</v>
      </c>
      <c r="J27" s="35">
        <f t="shared" si="3"/>
        <v>7968260</v>
      </c>
      <c r="K27" s="35">
        <f>SUM(K28:K30)</f>
        <v>216259906</v>
      </c>
      <c r="L27" s="35">
        <f t="shared" ref="L27:M27" si="7">SUM(L28:L30)</f>
        <v>186278981.43878159</v>
      </c>
      <c r="M27" s="35">
        <f t="shared" si="7"/>
        <v>188051160.74729577</v>
      </c>
      <c r="N27" s="163"/>
      <c r="O27" s="163"/>
      <c r="P27" s="163"/>
      <c r="Q27" s="54"/>
    </row>
    <row r="28" spans="1:18" ht="18" customHeight="1" x14ac:dyDescent="0.25">
      <c r="A28" s="158"/>
      <c r="B28" s="158"/>
      <c r="C28" s="151">
        <v>11</v>
      </c>
      <c r="D28" s="150" t="s">
        <v>16</v>
      </c>
      <c r="E28" s="45">
        <v>9305564</v>
      </c>
      <c r="F28" s="193">
        <f t="shared" si="0"/>
        <v>46499</v>
      </c>
      <c r="G28" s="45">
        <f>9305564+1097377-1082169+31291</f>
        <v>9352063</v>
      </c>
      <c r="H28" s="45">
        <f t="shared" si="2"/>
        <v>877809</v>
      </c>
      <c r="I28" s="45">
        <v>10229872</v>
      </c>
      <c r="J28" s="45">
        <f t="shared" si="3"/>
        <v>0</v>
      </c>
      <c r="K28" s="45">
        <v>10229872</v>
      </c>
      <c r="L28" s="45">
        <v>5348729</v>
      </c>
      <c r="M28" s="45">
        <v>5348729</v>
      </c>
      <c r="N28" s="56"/>
      <c r="O28" s="58"/>
      <c r="P28" s="56"/>
    </row>
    <row r="29" spans="1:18" ht="16.5" customHeight="1" x14ac:dyDescent="0.25">
      <c r="A29" s="158"/>
      <c r="B29" s="158"/>
      <c r="C29" s="151">
        <v>12</v>
      </c>
      <c r="D29" s="150" t="s">
        <v>52</v>
      </c>
      <c r="E29" s="45">
        <v>669880</v>
      </c>
      <c r="F29" s="193">
        <f t="shared" si="0"/>
        <v>19770</v>
      </c>
      <c r="G29" s="45">
        <f>669880+18826+944</f>
        <v>689650</v>
      </c>
      <c r="H29" s="45">
        <f t="shared" si="2"/>
        <v>0</v>
      </c>
      <c r="I29" s="45">
        <v>689650</v>
      </c>
      <c r="J29" s="45">
        <f t="shared" si="3"/>
        <v>-188221</v>
      </c>
      <c r="K29" s="45">
        <v>501429</v>
      </c>
      <c r="L29" s="45">
        <v>0</v>
      </c>
      <c r="M29" s="45">
        <v>0</v>
      </c>
      <c r="N29" s="56"/>
      <c r="O29" s="56"/>
      <c r="P29" s="56"/>
      <c r="Q29" s="46"/>
    </row>
    <row r="30" spans="1:18" ht="18.75" customHeight="1" x14ac:dyDescent="0.25">
      <c r="A30" s="158"/>
      <c r="B30" s="158"/>
      <c r="C30" s="151">
        <v>43</v>
      </c>
      <c r="D30" s="150" t="s">
        <v>40</v>
      </c>
      <c r="E30" s="45">
        <v>179372123.69765744</v>
      </c>
      <c r="F30" s="193">
        <f t="shared" si="0"/>
        <v>18000000.302342564</v>
      </c>
      <c r="G30" s="45">
        <v>197372124</v>
      </c>
      <c r="H30" s="45">
        <f t="shared" si="2"/>
        <v>0</v>
      </c>
      <c r="I30" s="45">
        <v>197372124</v>
      </c>
      <c r="J30" s="45">
        <f t="shared" si="3"/>
        <v>8156481</v>
      </c>
      <c r="K30" s="45">
        <v>205528605</v>
      </c>
      <c r="L30" s="45">
        <v>180930252.43878159</v>
      </c>
      <c r="M30" s="45">
        <v>182702431.74729577</v>
      </c>
      <c r="N30" s="56"/>
      <c r="O30" s="56"/>
      <c r="P30" s="56"/>
      <c r="Q30" s="46"/>
    </row>
    <row r="31" spans="1:18" s="49" customFormat="1" x14ac:dyDescent="0.25">
      <c r="A31" s="159"/>
      <c r="B31" s="159">
        <v>68</v>
      </c>
      <c r="C31" s="152"/>
      <c r="D31" s="149" t="s">
        <v>96</v>
      </c>
      <c r="E31" s="35">
        <f>E32+E33</f>
        <v>132.72280841462606</v>
      </c>
      <c r="F31" s="192">
        <f t="shared" si="0"/>
        <v>67120</v>
      </c>
      <c r="G31" s="35">
        <f>G32+G33</f>
        <v>67252.722808414619</v>
      </c>
      <c r="H31" s="35">
        <f t="shared" si="2"/>
        <v>0</v>
      </c>
      <c r="I31" s="35">
        <f>I32+I33</f>
        <v>67252.722808414619</v>
      </c>
      <c r="J31" s="35">
        <f t="shared" si="3"/>
        <v>59135.277191585381</v>
      </c>
      <c r="K31" s="35">
        <f>K32+K33</f>
        <v>126388</v>
      </c>
      <c r="L31" s="35">
        <f>L32</f>
        <v>132.72280841462606</v>
      </c>
      <c r="M31" s="35">
        <f>M32</f>
        <v>132.72280841462606</v>
      </c>
      <c r="N31" s="163"/>
      <c r="O31" s="163"/>
      <c r="P31" s="163"/>
      <c r="Q31" s="54"/>
    </row>
    <row r="32" spans="1:18" x14ac:dyDescent="0.25">
      <c r="A32" s="158"/>
      <c r="B32" s="158"/>
      <c r="C32" s="151">
        <v>31</v>
      </c>
      <c r="D32" s="150" t="s">
        <v>31</v>
      </c>
      <c r="E32" s="45">
        <v>132.72280841462606</v>
      </c>
      <c r="F32" s="193">
        <f t="shared" si="0"/>
        <v>0</v>
      </c>
      <c r="G32" s="45">
        <v>132.72280841462606</v>
      </c>
      <c r="H32" s="45">
        <f t="shared" si="2"/>
        <v>0</v>
      </c>
      <c r="I32" s="45">
        <v>132.72280841462606</v>
      </c>
      <c r="J32" s="45">
        <f t="shared" si="3"/>
        <v>0.27719158537394151</v>
      </c>
      <c r="K32" s="45">
        <f>133</f>
        <v>133</v>
      </c>
      <c r="L32" s="45">
        <v>132.72280841462606</v>
      </c>
      <c r="M32" s="45">
        <v>132.72280841462606</v>
      </c>
      <c r="Q32" s="46"/>
    </row>
    <row r="33" spans="1:18" x14ac:dyDescent="0.25">
      <c r="A33" s="158"/>
      <c r="B33" s="158"/>
      <c r="C33" s="151">
        <v>43</v>
      </c>
      <c r="D33" s="150" t="s">
        <v>40</v>
      </c>
      <c r="E33" s="45">
        <v>0</v>
      </c>
      <c r="F33" s="193">
        <f t="shared" si="0"/>
        <v>67120</v>
      </c>
      <c r="G33" s="45">
        <v>67120</v>
      </c>
      <c r="H33" s="45">
        <f t="shared" si="2"/>
        <v>0</v>
      </c>
      <c r="I33" s="45">
        <v>67120</v>
      </c>
      <c r="J33" s="45">
        <f t="shared" si="3"/>
        <v>59135</v>
      </c>
      <c r="K33" s="45">
        <v>126255</v>
      </c>
      <c r="L33" s="45">
        <v>0</v>
      </c>
      <c r="M33" s="45">
        <v>0</v>
      </c>
      <c r="P33" s="46"/>
      <c r="Q33" s="46"/>
    </row>
    <row r="34" spans="1:18" s="49" customFormat="1" x14ac:dyDescent="0.25">
      <c r="A34" s="159">
        <v>7</v>
      </c>
      <c r="B34" s="159"/>
      <c r="C34" s="152"/>
      <c r="D34" s="149" t="s">
        <v>49</v>
      </c>
      <c r="E34" s="35">
        <f>E35</f>
        <v>1194.5052757316344</v>
      </c>
      <c r="F34" s="192">
        <f t="shared" si="0"/>
        <v>-4.3200998334214091E-12</v>
      </c>
      <c r="G34" s="35">
        <f>G35</f>
        <v>1194.50527573163</v>
      </c>
      <c r="H34" s="35">
        <f t="shared" si="2"/>
        <v>0</v>
      </c>
      <c r="I34" s="35">
        <f>I35</f>
        <v>1194.50527573163</v>
      </c>
      <c r="J34" s="35">
        <f t="shared" si="3"/>
        <v>0.49472426836996419</v>
      </c>
      <c r="K34" s="35">
        <f>K35</f>
        <v>1195</v>
      </c>
      <c r="L34" s="35">
        <f t="shared" ref="L34:M35" si="8">L35</f>
        <v>1181.2329948901718</v>
      </c>
      <c r="M34" s="35">
        <f t="shared" si="8"/>
        <v>1167.9607140487092</v>
      </c>
    </row>
    <row r="35" spans="1:18" s="49" customFormat="1" x14ac:dyDescent="0.25">
      <c r="A35" s="159"/>
      <c r="B35" s="159">
        <v>72</v>
      </c>
      <c r="C35" s="152"/>
      <c r="D35" s="161" t="s">
        <v>50</v>
      </c>
      <c r="E35" s="35">
        <f>E36</f>
        <v>1194.5052757316344</v>
      </c>
      <c r="F35" s="192">
        <f t="shared" si="0"/>
        <v>-4.3200998334214091E-12</v>
      </c>
      <c r="G35" s="35">
        <f>G36</f>
        <v>1194.50527573163</v>
      </c>
      <c r="H35" s="35">
        <f t="shared" si="2"/>
        <v>0</v>
      </c>
      <c r="I35" s="35">
        <f>I36</f>
        <v>1194.50527573163</v>
      </c>
      <c r="J35" s="35">
        <f t="shared" si="3"/>
        <v>0.49472426836996419</v>
      </c>
      <c r="K35" s="35">
        <f>K36</f>
        <v>1195</v>
      </c>
      <c r="L35" s="35">
        <f t="shared" si="8"/>
        <v>1181.2329948901718</v>
      </c>
      <c r="M35" s="35">
        <f t="shared" si="8"/>
        <v>1167.9607140487092</v>
      </c>
      <c r="P35" s="54"/>
      <c r="Q35" s="54"/>
    </row>
    <row r="36" spans="1:18" ht="32.25" customHeight="1" x14ac:dyDescent="0.25">
      <c r="A36" s="158"/>
      <c r="B36" s="158"/>
      <c r="C36" s="151">
        <v>71</v>
      </c>
      <c r="D36" s="162" t="s">
        <v>51</v>
      </c>
      <c r="E36" s="45">
        <v>1194.5052757316344</v>
      </c>
      <c r="F36" s="193">
        <f t="shared" si="0"/>
        <v>-4.3200998334214091E-12</v>
      </c>
      <c r="G36" s="45">
        <v>1194.50527573163</v>
      </c>
      <c r="H36" s="45">
        <f t="shared" si="2"/>
        <v>0</v>
      </c>
      <c r="I36" s="45">
        <v>1194.50527573163</v>
      </c>
      <c r="J36" s="45">
        <f t="shared" si="3"/>
        <v>0.49472426836996419</v>
      </c>
      <c r="K36" s="45">
        <v>1195</v>
      </c>
      <c r="L36" s="45">
        <v>1181.2329948901718</v>
      </c>
      <c r="M36" s="45">
        <v>1167.9607140487092</v>
      </c>
      <c r="P36" s="46"/>
      <c r="Q36" s="46"/>
    </row>
    <row r="37" spans="1:18" ht="19.5" customHeight="1" x14ac:dyDescent="0.25">
      <c r="A37" s="240" t="s">
        <v>100</v>
      </c>
      <c r="B37" s="241"/>
      <c r="C37" s="241"/>
      <c r="D37" s="241"/>
      <c r="E37" s="35">
        <f>E34+E9+1</f>
        <v>255666719.55537859</v>
      </c>
      <c r="F37" s="192">
        <f t="shared" si="0"/>
        <v>9762291.3827725947</v>
      </c>
      <c r="G37" s="35">
        <f>G34+G9+1</f>
        <v>265429010.93815118</v>
      </c>
      <c r="H37" s="35">
        <f t="shared" si="2"/>
        <v>877809</v>
      </c>
      <c r="I37" s="35">
        <f>I34+I9+1</f>
        <v>266306819.93815118</v>
      </c>
      <c r="J37" s="35">
        <f t="shared" si="3"/>
        <v>8604129.0618488193</v>
      </c>
      <c r="K37" s="35">
        <f>K34+K9+1</f>
        <v>274910949</v>
      </c>
      <c r="L37" s="35">
        <f t="shared" ref="L37:M37" si="9">L34+L9</f>
        <v>209565385.12343219</v>
      </c>
      <c r="M37" s="35">
        <f t="shared" si="9"/>
        <v>222525385.12303403</v>
      </c>
      <c r="N37" s="46"/>
      <c r="P37" s="46"/>
      <c r="Q37" s="46"/>
    </row>
    <row r="38" spans="1:18" ht="19.5" customHeight="1" x14ac:dyDescent="0.25">
      <c r="A38" s="62"/>
      <c r="B38" s="199"/>
      <c r="C38" s="199"/>
      <c r="D38" s="199"/>
      <c r="E38" s="199"/>
      <c r="F38" s="199"/>
      <c r="G38" s="50"/>
      <c r="H38" s="50"/>
      <c r="I38" s="50"/>
      <c r="J38" s="50"/>
      <c r="K38" s="216"/>
      <c r="L38" s="50"/>
      <c r="M38" s="50"/>
      <c r="N38" s="46"/>
      <c r="Q38" s="46"/>
    </row>
    <row r="39" spans="1:18" ht="19.5" customHeight="1" x14ac:dyDescent="0.25">
      <c r="A39" s="242" t="s">
        <v>41</v>
      </c>
      <c r="B39" s="242"/>
      <c r="C39" s="242"/>
      <c r="D39" s="242"/>
      <c r="E39" s="186"/>
      <c r="F39" s="186"/>
      <c r="G39" s="50"/>
      <c r="H39" s="50"/>
      <c r="I39" s="50"/>
      <c r="J39" s="50"/>
      <c r="K39" s="216"/>
      <c r="L39" s="50"/>
      <c r="M39" s="50"/>
    </row>
    <row r="40" spans="1:18" ht="18" customHeight="1" x14ac:dyDescent="0.25">
      <c r="A40" s="51"/>
      <c r="B40" s="52"/>
      <c r="C40" s="52">
        <v>931</v>
      </c>
      <c r="D40" s="53" t="s">
        <v>104</v>
      </c>
      <c r="E40" s="10">
        <v>114096</v>
      </c>
      <c r="F40" s="191">
        <f t="shared" ref="F40:F45" si="10">G40-E40</f>
        <v>257195</v>
      </c>
      <c r="G40" s="10">
        <v>371291</v>
      </c>
      <c r="H40" s="10">
        <f>I40-G40</f>
        <v>0</v>
      </c>
      <c r="I40" s="10">
        <v>371291</v>
      </c>
      <c r="J40" s="10">
        <f>K40-I40</f>
        <v>0</v>
      </c>
      <c r="K40" s="45">
        <v>371291</v>
      </c>
      <c r="L40" s="10">
        <v>116603</v>
      </c>
      <c r="M40" s="10">
        <v>86309</v>
      </c>
      <c r="N40" s="46"/>
      <c r="Q40" s="46"/>
      <c r="R40" s="49"/>
    </row>
    <row r="41" spans="1:18" ht="15.75" customHeight="1" x14ac:dyDescent="0.25">
      <c r="A41" s="51"/>
      <c r="B41" s="52"/>
      <c r="C41" s="52">
        <v>943</v>
      </c>
      <c r="D41" s="53" t="s">
        <v>105</v>
      </c>
      <c r="E41" s="10">
        <v>440167.89435264445</v>
      </c>
      <c r="F41" s="191">
        <f t="shared" si="10"/>
        <v>-170782.89435264445</v>
      </c>
      <c r="G41" s="10">
        <v>269385</v>
      </c>
      <c r="H41" s="10">
        <f t="shared" ref="H41:H45" si="11">I41-G41</f>
        <v>0</v>
      </c>
      <c r="I41" s="10">
        <v>269385</v>
      </c>
      <c r="J41" s="10">
        <f t="shared" ref="J41:J44" si="12">K41-I41</f>
        <v>0</v>
      </c>
      <c r="K41" s="45">
        <v>269385</v>
      </c>
      <c r="L41" s="10">
        <v>623187.20552126877</v>
      </c>
      <c r="M41" s="10">
        <v>312721</v>
      </c>
      <c r="N41" s="46"/>
      <c r="Q41" s="55"/>
    </row>
    <row r="42" spans="1:18" ht="18" customHeight="1" x14ac:dyDescent="0.25">
      <c r="A42" s="51"/>
      <c r="B42" s="52"/>
      <c r="C42" s="52">
        <v>952</v>
      </c>
      <c r="D42" s="53" t="s">
        <v>106</v>
      </c>
      <c r="E42" s="10">
        <v>1192935</v>
      </c>
      <c r="F42" s="191">
        <f t="shared" si="10"/>
        <v>-609668</v>
      </c>
      <c r="G42" s="10">
        <v>583267</v>
      </c>
      <c r="H42" s="10">
        <f t="shared" si="11"/>
        <v>0</v>
      </c>
      <c r="I42" s="10">
        <v>583267</v>
      </c>
      <c r="J42" s="10">
        <f t="shared" si="12"/>
        <v>-3494</v>
      </c>
      <c r="K42" s="45">
        <v>579773</v>
      </c>
      <c r="L42" s="10">
        <v>637644</v>
      </c>
      <c r="M42" s="10">
        <v>146123</v>
      </c>
      <c r="N42" s="46"/>
      <c r="Q42" s="55"/>
    </row>
    <row r="43" spans="1:18" ht="16.5" customHeight="1" x14ac:dyDescent="0.25">
      <c r="A43" s="51"/>
      <c r="B43" s="52"/>
      <c r="C43" s="52">
        <v>961</v>
      </c>
      <c r="D43" s="53" t="s">
        <v>107</v>
      </c>
      <c r="E43" s="10">
        <v>396602.03065896872</v>
      </c>
      <c r="F43" s="191">
        <f t="shared" si="10"/>
        <v>287059.96934103128</v>
      </c>
      <c r="G43" s="10">
        <v>683662</v>
      </c>
      <c r="H43" s="10">
        <f t="shared" si="11"/>
        <v>0</v>
      </c>
      <c r="I43" s="10">
        <v>683662</v>
      </c>
      <c r="J43" s="10">
        <f t="shared" si="12"/>
        <v>0</v>
      </c>
      <c r="K43" s="45">
        <v>683662</v>
      </c>
      <c r="L43" s="10">
        <v>157632.62326630831</v>
      </c>
      <c r="M43" s="10">
        <v>124229</v>
      </c>
      <c r="N43" s="46"/>
    </row>
    <row r="44" spans="1:18" ht="18" customHeight="1" x14ac:dyDescent="0.25">
      <c r="A44" s="51"/>
      <c r="B44" s="52"/>
      <c r="C44" s="52">
        <v>971</v>
      </c>
      <c r="D44" s="53" t="s">
        <v>108</v>
      </c>
      <c r="E44" s="10">
        <v>14152.100338443161</v>
      </c>
      <c r="F44" s="191">
        <f t="shared" si="10"/>
        <v>1320.8996615568394</v>
      </c>
      <c r="G44" s="10">
        <v>15473</v>
      </c>
      <c r="H44" s="10">
        <f t="shared" si="11"/>
        <v>0</v>
      </c>
      <c r="I44" s="10">
        <v>15473</v>
      </c>
      <c r="J44" s="10">
        <f t="shared" si="12"/>
        <v>0</v>
      </c>
      <c r="K44" s="45">
        <v>15473</v>
      </c>
      <c r="L44" s="10">
        <v>14152.100338443161</v>
      </c>
      <c r="M44" s="10">
        <v>14152</v>
      </c>
      <c r="N44" s="46"/>
      <c r="P44" s="46"/>
      <c r="Q44" s="46"/>
    </row>
    <row r="45" spans="1:18" ht="19.5" customHeight="1" x14ac:dyDescent="0.25">
      <c r="A45" s="243" t="s">
        <v>109</v>
      </c>
      <c r="B45" s="244"/>
      <c r="C45" s="244"/>
      <c r="D45" s="245"/>
      <c r="E45" s="48">
        <f>SUM(E40:E44)</f>
        <v>2157953.0253500566</v>
      </c>
      <c r="F45" s="194">
        <f t="shared" si="10"/>
        <v>-234875.02535005659</v>
      </c>
      <c r="G45" s="48">
        <f>SUM(G40:G44)</f>
        <v>1923078</v>
      </c>
      <c r="H45" s="48">
        <f t="shared" si="11"/>
        <v>0</v>
      </c>
      <c r="I45" s="48">
        <f>SUM(I40:I44)</f>
        <v>1923078</v>
      </c>
      <c r="J45" s="48">
        <f>SUM(J40:J44)</f>
        <v>-3494</v>
      </c>
      <c r="K45" s="35">
        <f>SUM(K40:K44)</f>
        <v>1919584</v>
      </c>
      <c r="L45" s="48">
        <v>1549219</v>
      </c>
      <c r="M45" s="48">
        <f>SUM(M40:M44)</f>
        <v>683534</v>
      </c>
      <c r="N45" s="46"/>
    </row>
    <row r="46" spans="1:18" x14ac:dyDescent="0.25">
      <c r="A46" s="200"/>
      <c r="B46" s="200"/>
      <c r="C46" s="200"/>
      <c r="D46" s="200"/>
      <c r="E46" s="200"/>
      <c r="F46" s="200"/>
      <c r="G46" s="201"/>
      <c r="H46" s="201"/>
      <c r="I46" s="201"/>
      <c r="J46" s="201"/>
      <c r="K46" s="202"/>
      <c r="L46" s="201"/>
      <c r="M46" s="202"/>
    </row>
    <row r="47" spans="1:18" x14ac:dyDescent="0.25">
      <c r="A47" s="254" t="s">
        <v>198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</row>
    <row r="48" spans="1:18" x14ac:dyDescent="0.25">
      <c r="A48" s="203"/>
      <c r="B48" s="203"/>
      <c r="C48" s="203"/>
      <c r="D48" s="203"/>
      <c r="E48" s="203"/>
      <c r="F48" s="203"/>
      <c r="G48" s="203"/>
      <c r="H48" s="212"/>
      <c r="I48" s="212"/>
      <c r="J48" s="214"/>
      <c r="K48" s="215"/>
      <c r="L48" s="5"/>
      <c r="M48" s="5"/>
    </row>
    <row r="49" spans="1:17" ht="51" x14ac:dyDescent="0.25">
      <c r="A49" s="24" t="s">
        <v>12</v>
      </c>
      <c r="B49" s="23" t="s">
        <v>13</v>
      </c>
      <c r="C49" s="23" t="s">
        <v>14</v>
      </c>
      <c r="D49" s="23" t="s">
        <v>17</v>
      </c>
      <c r="E49" s="187" t="s">
        <v>203</v>
      </c>
      <c r="F49" s="24" t="s">
        <v>204</v>
      </c>
      <c r="G49" s="23" t="s">
        <v>207</v>
      </c>
      <c r="H49" s="23" t="s">
        <v>206</v>
      </c>
      <c r="I49" s="23" t="s">
        <v>209</v>
      </c>
      <c r="J49" s="23" t="s">
        <v>206</v>
      </c>
      <c r="K49" s="23" t="s">
        <v>208</v>
      </c>
      <c r="L49" s="24" t="s">
        <v>35</v>
      </c>
      <c r="M49" s="24" t="s">
        <v>36</v>
      </c>
      <c r="N49" s="46"/>
      <c r="Q49" s="46"/>
    </row>
    <row r="50" spans="1:17" ht="15.75" customHeight="1" x14ac:dyDescent="0.25">
      <c r="A50" s="149">
        <v>3</v>
      </c>
      <c r="B50" s="149"/>
      <c r="C50" s="149"/>
      <c r="D50" s="149" t="s">
        <v>18</v>
      </c>
      <c r="E50" s="35">
        <f>E51+E61+E75+E78</f>
        <v>196997817</v>
      </c>
      <c r="F50" s="35">
        <f>G50-E50</f>
        <v>23712961</v>
      </c>
      <c r="G50" s="35">
        <f>G51+G61+G75+G78</f>
        <v>220710778</v>
      </c>
      <c r="H50" s="35">
        <f>I50-G50</f>
        <v>877809</v>
      </c>
      <c r="I50" s="35">
        <f>I51+I61+I75+I78</f>
        <v>221588587</v>
      </c>
      <c r="J50" s="35">
        <f>K50-I50</f>
        <v>9587577</v>
      </c>
      <c r="K50" s="35">
        <f t="shared" ref="K50" si="13">K51+K61+K75+K78</f>
        <v>231176164</v>
      </c>
      <c r="L50" s="35">
        <f t="shared" ref="L50:M50" si="14">L51+L61+L75+L78</f>
        <v>194485634</v>
      </c>
      <c r="M50" s="35">
        <f t="shared" si="14"/>
        <v>196012731</v>
      </c>
      <c r="N50" s="56"/>
      <c r="Q50" s="46"/>
    </row>
    <row r="51" spans="1:17" ht="15.75" customHeight="1" x14ac:dyDescent="0.25">
      <c r="A51" s="149"/>
      <c r="B51" s="149">
        <v>31</v>
      </c>
      <c r="C51" s="149"/>
      <c r="D51" s="149" t="s">
        <v>19</v>
      </c>
      <c r="E51" s="35">
        <f>SUM(E52:E60)</f>
        <v>110487965</v>
      </c>
      <c r="F51" s="35">
        <f t="shared" ref="F51:H109" si="15">G51-E51</f>
        <v>-2929</v>
      </c>
      <c r="G51" s="35">
        <f>SUM(G52:G60)</f>
        <v>110485036</v>
      </c>
      <c r="H51" s="35">
        <f>I51-G51</f>
        <v>0</v>
      </c>
      <c r="I51" s="35">
        <f>SUM(I52:I60)</f>
        <v>110485036</v>
      </c>
      <c r="J51" s="35">
        <f t="shared" ref="J51:J109" si="16">K51-I51</f>
        <v>7391953</v>
      </c>
      <c r="K51" s="35">
        <f t="shared" ref="K51" si="17">SUM(K52:K60)</f>
        <v>117876989</v>
      </c>
      <c r="L51" s="35">
        <f t="shared" ref="L51:M51" si="18">SUM(L52:L60)</f>
        <v>112311314</v>
      </c>
      <c r="M51" s="35">
        <f t="shared" si="18"/>
        <v>113627275</v>
      </c>
      <c r="N51" s="58"/>
      <c r="P51" s="46"/>
      <c r="Q51" s="46"/>
    </row>
    <row r="52" spans="1:17" ht="15.75" customHeight="1" x14ac:dyDescent="0.25">
      <c r="A52" s="149"/>
      <c r="B52" s="150"/>
      <c r="C52" s="150">
        <v>11</v>
      </c>
      <c r="D52" s="151" t="s">
        <v>16</v>
      </c>
      <c r="E52" s="188">
        <v>0</v>
      </c>
      <c r="F52" s="45">
        <f t="shared" si="15"/>
        <v>0</v>
      </c>
      <c r="G52" s="45">
        <v>0</v>
      </c>
      <c r="H52" s="45">
        <f t="shared" ref="H52:H108" si="19">I52-G52</f>
        <v>0</v>
      </c>
      <c r="I52" s="45">
        <v>0</v>
      </c>
      <c r="J52" s="45">
        <f t="shared" si="16"/>
        <v>0</v>
      </c>
      <c r="K52" s="45">
        <v>0</v>
      </c>
      <c r="L52" s="45">
        <v>0</v>
      </c>
      <c r="M52" s="45">
        <v>0</v>
      </c>
      <c r="N52" s="58"/>
      <c r="O52" s="46"/>
      <c r="P52" s="46"/>
      <c r="Q52" s="46"/>
    </row>
    <row r="53" spans="1:17" x14ac:dyDescent="0.25">
      <c r="A53" s="158"/>
      <c r="B53" s="158"/>
      <c r="C53" s="151">
        <v>12</v>
      </c>
      <c r="D53" s="151" t="s">
        <v>52</v>
      </c>
      <c r="E53" s="189">
        <v>21282</v>
      </c>
      <c r="F53" s="45">
        <f t="shared" si="15"/>
        <v>0</v>
      </c>
      <c r="G53" s="45">
        <v>21282</v>
      </c>
      <c r="H53" s="45">
        <f t="shared" si="19"/>
        <v>0</v>
      </c>
      <c r="I53" s="45">
        <v>21282</v>
      </c>
      <c r="J53" s="45">
        <f t="shared" si="16"/>
        <v>-2908</v>
      </c>
      <c r="K53" s="45">
        <v>18374</v>
      </c>
      <c r="L53" s="45">
        <v>0</v>
      </c>
      <c r="M53" s="45">
        <v>0</v>
      </c>
      <c r="N53" s="58"/>
      <c r="O53" s="46"/>
      <c r="P53" s="46"/>
      <c r="Q53" s="46"/>
    </row>
    <row r="54" spans="1:17" x14ac:dyDescent="0.25">
      <c r="A54" s="158"/>
      <c r="B54" s="158"/>
      <c r="C54" s="151">
        <v>43</v>
      </c>
      <c r="D54" s="151" t="s">
        <v>40</v>
      </c>
      <c r="E54" s="189">
        <v>109480019</v>
      </c>
      <c r="F54" s="45">
        <f t="shared" si="15"/>
        <v>0</v>
      </c>
      <c r="G54" s="45">
        <v>109480019</v>
      </c>
      <c r="H54" s="45">
        <f t="shared" si="19"/>
        <v>0</v>
      </c>
      <c r="I54" s="45">
        <v>109480019</v>
      </c>
      <c r="J54" s="45">
        <f t="shared" si="16"/>
        <v>7413843</v>
      </c>
      <c r="K54" s="45">
        <v>116893862</v>
      </c>
      <c r="L54" s="45">
        <v>111428216</v>
      </c>
      <c r="M54" s="45">
        <v>112744177</v>
      </c>
      <c r="N54" s="58"/>
      <c r="O54" s="46"/>
      <c r="P54" s="46"/>
      <c r="Q54" s="46"/>
    </row>
    <row r="55" spans="1:17" x14ac:dyDescent="0.25">
      <c r="A55" s="158"/>
      <c r="B55" s="158"/>
      <c r="C55" s="151">
        <v>51</v>
      </c>
      <c r="D55" s="151" t="s">
        <v>56</v>
      </c>
      <c r="E55" s="188">
        <v>0</v>
      </c>
      <c r="F55" s="45">
        <f t="shared" si="15"/>
        <v>0</v>
      </c>
      <c r="G55" s="45">
        <v>0</v>
      </c>
      <c r="H55" s="45">
        <f t="shared" si="19"/>
        <v>0</v>
      </c>
      <c r="I55" s="45">
        <v>0</v>
      </c>
      <c r="J55" s="45">
        <f t="shared" si="16"/>
        <v>0</v>
      </c>
      <c r="K55" s="45">
        <v>0</v>
      </c>
      <c r="L55" s="45">
        <v>0</v>
      </c>
      <c r="M55" s="45">
        <v>0</v>
      </c>
      <c r="N55" s="58"/>
      <c r="O55" s="46"/>
      <c r="P55" s="46"/>
      <c r="Q55" s="46"/>
    </row>
    <row r="56" spans="1:17" x14ac:dyDescent="0.25">
      <c r="A56" s="158"/>
      <c r="B56" s="158"/>
      <c r="C56" s="151">
        <v>52</v>
      </c>
      <c r="D56" s="151" t="s">
        <v>39</v>
      </c>
      <c r="E56" s="189">
        <v>874072</v>
      </c>
      <c r="F56" s="45">
        <f t="shared" si="15"/>
        <v>0</v>
      </c>
      <c r="G56" s="45">
        <v>874072</v>
      </c>
      <c r="H56" s="45">
        <f t="shared" si="19"/>
        <v>0</v>
      </c>
      <c r="I56" s="45">
        <v>874072</v>
      </c>
      <c r="J56" s="45">
        <f t="shared" si="16"/>
        <v>0</v>
      </c>
      <c r="K56" s="45">
        <v>874072</v>
      </c>
      <c r="L56" s="45">
        <v>874073</v>
      </c>
      <c r="M56" s="45">
        <v>874073</v>
      </c>
      <c r="N56" s="58"/>
      <c r="O56" s="46"/>
      <c r="P56" s="46"/>
      <c r="Q56" s="46"/>
    </row>
    <row r="57" spans="1:17" x14ac:dyDescent="0.25">
      <c r="A57" s="158"/>
      <c r="B57" s="158"/>
      <c r="C57" s="151">
        <v>559</v>
      </c>
      <c r="D57" s="151" t="s">
        <v>79</v>
      </c>
      <c r="E57" s="189">
        <v>14463</v>
      </c>
      <c r="F57" s="45">
        <f t="shared" si="15"/>
        <v>-2929</v>
      </c>
      <c r="G57" s="45">
        <v>11534</v>
      </c>
      <c r="H57" s="45">
        <f t="shared" si="19"/>
        <v>0</v>
      </c>
      <c r="I57" s="45">
        <v>11534</v>
      </c>
      <c r="J57" s="45">
        <f t="shared" si="16"/>
        <v>0</v>
      </c>
      <c r="K57" s="45">
        <f>9631+1903</f>
        <v>11534</v>
      </c>
      <c r="L57" s="45">
        <v>0</v>
      </c>
      <c r="M57" s="45">
        <v>0</v>
      </c>
      <c r="N57" s="165"/>
      <c r="O57" s="66"/>
      <c r="P57" s="46"/>
      <c r="Q57" s="46"/>
    </row>
    <row r="58" spans="1:17" x14ac:dyDescent="0.25">
      <c r="A58" s="158"/>
      <c r="B58" s="158"/>
      <c r="C58" s="151">
        <v>561</v>
      </c>
      <c r="D58" s="151" t="s">
        <v>54</v>
      </c>
      <c r="E58" s="189">
        <v>89104</v>
      </c>
      <c r="F58" s="45">
        <f t="shared" si="15"/>
        <v>0</v>
      </c>
      <c r="G58" s="45">
        <v>89104</v>
      </c>
      <c r="H58" s="45">
        <f t="shared" si="19"/>
        <v>0</v>
      </c>
      <c r="I58" s="45">
        <v>89104</v>
      </c>
      <c r="J58" s="45">
        <f t="shared" si="16"/>
        <v>-16482</v>
      </c>
      <c r="K58" s="45">
        <v>72622</v>
      </c>
      <c r="L58" s="45">
        <v>0</v>
      </c>
      <c r="M58" s="45">
        <v>0</v>
      </c>
      <c r="N58" s="165"/>
      <c r="O58" s="66"/>
      <c r="P58" s="46"/>
      <c r="Q58" s="46"/>
    </row>
    <row r="59" spans="1:17" x14ac:dyDescent="0.25">
      <c r="A59" s="158"/>
      <c r="B59" s="158"/>
      <c r="C59" s="151">
        <v>563</v>
      </c>
      <c r="D59" s="151" t="s">
        <v>53</v>
      </c>
      <c r="E59" s="188">
        <v>0</v>
      </c>
      <c r="F59" s="45">
        <f t="shared" si="15"/>
        <v>0</v>
      </c>
      <c r="G59" s="45">
        <v>0</v>
      </c>
      <c r="H59" s="45">
        <f t="shared" si="19"/>
        <v>0</v>
      </c>
      <c r="I59" s="45">
        <v>0</v>
      </c>
      <c r="J59" s="45">
        <f t="shared" si="16"/>
        <v>0</v>
      </c>
      <c r="K59" s="45"/>
      <c r="L59" s="45">
        <v>0</v>
      </c>
      <c r="M59" s="45">
        <v>0</v>
      </c>
      <c r="N59" s="165"/>
      <c r="O59" s="66"/>
      <c r="P59" s="46"/>
      <c r="Q59" s="46"/>
    </row>
    <row r="60" spans="1:17" x14ac:dyDescent="0.25">
      <c r="A60" s="158"/>
      <c r="B60" s="158"/>
      <c r="C60" s="151">
        <v>61</v>
      </c>
      <c r="D60" s="151" t="s">
        <v>55</v>
      </c>
      <c r="E60" s="189">
        <v>9025</v>
      </c>
      <c r="F60" s="45">
        <f t="shared" si="15"/>
        <v>0</v>
      </c>
      <c r="G60" s="45">
        <v>9025</v>
      </c>
      <c r="H60" s="45">
        <f t="shared" si="19"/>
        <v>0</v>
      </c>
      <c r="I60" s="45">
        <v>9025</v>
      </c>
      <c r="J60" s="45">
        <f t="shared" si="16"/>
        <v>-2500</v>
      </c>
      <c r="K60" s="45">
        <v>6525</v>
      </c>
      <c r="L60" s="45">
        <v>9025</v>
      </c>
      <c r="M60" s="45">
        <v>9025</v>
      </c>
      <c r="N60" s="165"/>
      <c r="O60" s="66"/>
      <c r="P60" s="46"/>
      <c r="Q60" s="46"/>
    </row>
    <row r="61" spans="1:17" x14ac:dyDescent="0.25">
      <c r="A61" s="158"/>
      <c r="B61" s="159">
        <v>32</v>
      </c>
      <c r="C61" s="152"/>
      <c r="D61" s="159" t="s">
        <v>27</v>
      </c>
      <c r="E61" s="35">
        <f>SUM(E62:E74)</f>
        <v>85810003</v>
      </c>
      <c r="F61" s="35">
        <f t="shared" si="15"/>
        <v>23715890</v>
      </c>
      <c r="G61" s="35">
        <f>SUM(G62:G74)</f>
        <v>109525893</v>
      </c>
      <c r="H61" s="35">
        <f t="shared" si="19"/>
        <v>877809</v>
      </c>
      <c r="I61" s="35">
        <f>SUM(I62:I74)</f>
        <v>110403702</v>
      </c>
      <c r="J61" s="35">
        <f t="shared" si="16"/>
        <v>1444624</v>
      </c>
      <c r="K61" s="35">
        <f t="shared" ref="K61" si="20">SUM(K62:K74)</f>
        <v>111848326</v>
      </c>
      <c r="L61" s="35">
        <f t="shared" ref="L61:M61" si="21">SUM(L62:L74)</f>
        <v>81890955</v>
      </c>
      <c r="M61" s="35">
        <f t="shared" si="21"/>
        <v>82102091</v>
      </c>
      <c r="N61" s="165"/>
      <c r="O61" s="66"/>
      <c r="P61" s="46"/>
      <c r="Q61" s="46"/>
    </row>
    <row r="62" spans="1:17" x14ac:dyDescent="0.25">
      <c r="A62" s="158"/>
      <c r="B62" s="158"/>
      <c r="C62" s="151">
        <v>11</v>
      </c>
      <c r="D62" s="151" t="s">
        <v>16</v>
      </c>
      <c r="E62" s="189">
        <v>33845</v>
      </c>
      <c r="F62" s="45">
        <f t="shared" si="15"/>
        <v>1097377</v>
      </c>
      <c r="G62" s="45">
        <f>1048222+83000</f>
        <v>1131222</v>
      </c>
      <c r="H62" s="45">
        <f t="shared" si="19"/>
        <v>877809</v>
      </c>
      <c r="I62" s="45">
        <f>1131222+877809</f>
        <v>2009031</v>
      </c>
      <c r="J62" s="45">
        <f t="shared" si="16"/>
        <v>0</v>
      </c>
      <c r="K62" s="45">
        <f>877809+1131222</f>
        <v>2009031</v>
      </c>
      <c r="L62" s="45">
        <v>33845</v>
      </c>
      <c r="M62" s="45">
        <v>33845</v>
      </c>
      <c r="N62" s="165"/>
      <c r="O62" s="66"/>
      <c r="P62" s="46"/>
      <c r="Q62" s="46"/>
    </row>
    <row r="63" spans="1:17" x14ac:dyDescent="0.25">
      <c r="A63" s="158"/>
      <c r="B63" s="159"/>
      <c r="C63" s="151">
        <v>12</v>
      </c>
      <c r="D63" s="162" t="s">
        <v>52</v>
      </c>
      <c r="E63" s="190">
        <v>313969</v>
      </c>
      <c r="F63" s="45">
        <f t="shared" si="15"/>
        <v>18826</v>
      </c>
      <c r="G63" s="45">
        <f>82947+249848</f>
        <v>332795</v>
      </c>
      <c r="H63" s="45">
        <f t="shared" si="19"/>
        <v>0</v>
      </c>
      <c r="I63" s="45">
        <v>332795</v>
      </c>
      <c r="J63" s="45">
        <f t="shared" si="16"/>
        <v>-164487</v>
      </c>
      <c r="K63" s="45">
        <v>168308</v>
      </c>
      <c r="L63" s="45">
        <v>0</v>
      </c>
      <c r="M63" s="45">
        <v>0</v>
      </c>
      <c r="N63" s="165"/>
      <c r="O63" s="66"/>
      <c r="P63" s="46"/>
      <c r="Q63" s="46"/>
    </row>
    <row r="64" spans="1:17" x14ac:dyDescent="0.25">
      <c r="A64" s="158"/>
      <c r="B64" s="159"/>
      <c r="C64" s="151">
        <v>31</v>
      </c>
      <c r="D64" s="162" t="s">
        <v>31</v>
      </c>
      <c r="E64" s="190">
        <v>334289</v>
      </c>
      <c r="F64" s="45">
        <f t="shared" si="15"/>
        <v>74200</v>
      </c>
      <c r="G64" s="45">
        <f>334289+74200</f>
        <v>408489</v>
      </c>
      <c r="H64" s="45">
        <f t="shared" si="19"/>
        <v>0</v>
      </c>
      <c r="I64" s="45">
        <v>408489</v>
      </c>
      <c r="J64" s="45">
        <f t="shared" si="16"/>
        <v>0</v>
      </c>
      <c r="K64" s="45">
        <v>408489</v>
      </c>
      <c r="L64" s="45">
        <v>332962</v>
      </c>
      <c r="M64" s="45">
        <v>332962</v>
      </c>
      <c r="N64" s="165"/>
      <c r="O64" s="66"/>
      <c r="P64" s="46"/>
      <c r="Q64" s="46"/>
    </row>
    <row r="65" spans="1:17" x14ac:dyDescent="0.25">
      <c r="A65" s="158"/>
      <c r="B65" s="159"/>
      <c r="C65" s="151">
        <v>43</v>
      </c>
      <c r="D65" s="162" t="s">
        <v>40</v>
      </c>
      <c r="E65" s="190">
        <v>80589394</v>
      </c>
      <c r="F65" s="45">
        <f t="shared" si="15"/>
        <v>18067120</v>
      </c>
      <c r="G65" s="45">
        <v>98656514</v>
      </c>
      <c r="H65" s="45">
        <f t="shared" si="19"/>
        <v>0</v>
      </c>
      <c r="I65" s="45">
        <v>98656514</v>
      </c>
      <c r="J65" s="45">
        <f t="shared" si="16"/>
        <v>-97362</v>
      </c>
      <c r="K65" s="45">
        <v>98559152</v>
      </c>
      <c r="L65" s="45">
        <v>81241913</v>
      </c>
      <c r="M65" s="45">
        <v>81537713</v>
      </c>
      <c r="N65" s="165"/>
      <c r="O65" s="66"/>
      <c r="Q65" s="46"/>
    </row>
    <row r="66" spans="1:17" x14ac:dyDescent="0.25">
      <c r="A66" s="158"/>
      <c r="B66" s="159"/>
      <c r="C66" s="151">
        <v>51</v>
      </c>
      <c r="D66" s="162" t="s">
        <v>56</v>
      </c>
      <c r="E66" s="195">
        <v>0</v>
      </c>
      <c r="F66" s="45">
        <f t="shared" si="15"/>
        <v>0</v>
      </c>
      <c r="G66" s="45">
        <v>0</v>
      </c>
      <c r="H66" s="45">
        <f t="shared" si="19"/>
        <v>0</v>
      </c>
      <c r="I66" s="45">
        <v>0</v>
      </c>
      <c r="J66" s="45">
        <f t="shared" si="16"/>
        <v>0</v>
      </c>
      <c r="K66" s="45">
        <v>0</v>
      </c>
      <c r="L66" s="45">
        <v>0</v>
      </c>
      <c r="M66" s="45">
        <v>0</v>
      </c>
      <c r="N66" s="165"/>
      <c r="O66" s="66"/>
    </row>
    <row r="67" spans="1:17" x14ac:dyDescent="0.25">
      <c r="A67" s="158"/>
      <c r="B67" s="159"/>
      <c r="C67" s="151">
        <v>52</v>
      </c>
      <c r="D67" s="162" t="s">
        <v>39</v>
      </c>
      <c r="E67" s="190">
        <v>70350</v>
      </c>
      <c r="F67" s="45">
        <f t="shared" si="15"/>
        <v>0</v>
      </c>
      <c r="G67" s="45">
        <v>70350</v>
      </c>
      <c r="H67" s="45">
        <f t="shared" si="19"/>
        <v>0</v>
      </c>
      <c r="I67" s="45">
        <v>70350</v>
      </c>
      <c r="J67" s="45">
        <f t="shared" si="16"/>
        <v>7867926</v>
      </c>
      <c r="K67" s="45">
        <v>7938276</v>
      </c>
      <c r="L67" s="45">
        <v>70409</v>
      </c>
      <c r="M67" s="45">
        <v>66706</v>
      </c>
      <c r="N67" s="165"/>
      <c r="O67" s="66"/>
    </row>
    <row r="68" spans="1:17" x14ac:dyDescent="0.25">
      <c r="A68" s="158"/>
      <c r="B68" s="159"/>
      <c r="C68" s="151">
        <v>559</v>
      </c>
      <c r="D68" s="151" t="s">
        <v>79</v>
      </c>
      <c r="E68" s="189">
        <v>22591</v>
      </c>
      <c r="F68" s="45">
        <f t="shared" si="15"/>
        <v>-4134</v>
      </c>
      <c r="G68" s="45">
        <v>18457</v>
      </c>
      <c r="H68" s="45">
        <f t="shared" si="19"/>
        <v>0</v>
      </c>
      <c r="I68" s="45">
        <v>18457</v>
      </c>
      <c r="J68" s="45">
        <f t="shared" si="16"/>
        <v>12193</v>
      </c>
      <c r="K68" s="45">
        <f>4975+8340+17335</f>
        <v>30650</v>
      </c>
      <c r="L68" s="45">
        <v>0</v>
      </c>
      <c r="M68" s="45">
        <v>0</v>
      </c>
      <c r="N68" s="165"/>
      <c r="O68" s="66"/>
    </row>
    <row r="69" spans="1:17" x14ac:dyDescent="0.25">
      <c r="A69" s="158"/>
      <c r="B69" s="159"/>
      <c r="C69" s="151">
        <v>561</v>
      </c>
      <c r="D69" s="162" t="s">
        <v>54</v>
      </c>
      <c r="E69" s="190">
        <v>647395</v>
      </c>
      <c r="F69" s="45">
        <f t="shared" si="15"/>
        <v>771485</v>
      </c>
      <c r="G69" s="45">
        <v>1418880</v>
      </c>
      <c r="H69" s="45">
        <f t="shared" si="19"/>
        <v>0</v>
      </c>
      <c r="I69" s="45">
        <v>1418880</v>
      </c>
      <c r="J69" s="45">
        <f t="shared" si="16"/>
        <v>-510950</v>
      </c>
      <c r="K69" s="45">
        <v>907930</v>
      </c>
      <c r="L69" s="45">
        <v>0</v>
      </c>
      <c r="M69" s="45">
        <v>0</v>
      </c>
      <c r="N69" s="165"/>
      <c r="O69" s="66"/>
    </row>
    <row r="70" spans="1:17" x14ac:dyDescent="0.25">
      <c r="A70" s="158"/>
      <c r="B70" s="159"/>
      <c r="C70" s="151">
        <v>563</v>
      </c>
      <c r="D70" s="151" t="s">
        <v>53</v>
      </c>
      <c r="E70" s="189">
        <v>444148</v>
      </c>
      <c r="F70" s="45">
        <f t="shared" si="15"/>
        <v>25873</v>
      </c>
      <c r="G70" s="45">
        <v>470021</v>
      </c>
      <c r="H70" s="45">
        <f t="shared" si="19"/>
        <v>0</v>
      </c>
      <c r="I70" s="45">
        <v>470021</v>
      </c>
      <c r="J70" s="45">
        <f t="shared" si="16"/>
        <v>-415196</v>
      </c>
      <c r="K70" s="45">
        <v>54825</v>
      </c>
      <c r="L70" s="45">
        <v>0</v>
      </c>
      <c r="M70" s="45">
        <v>0</v>
      </c>
      <c r="N70" s="165"/>
      <c r="O70" s="66"/>
    </row>
    <row r="71" spans="1:17" x14ac:dyDescent="0.25">
      <c r="A71" s="158"/>
      <c r="B71" s="159"/>
      <c r="C71" s="151">
        <v>5761</v>
      </c>
      <c r="D71" s="151" t="s">
        <v>57</v>
      </c>
      <c r="E71" s="189">
        <v>280377</v>
      </c>
      <c r="F71" s="45">
        <f t="shared" si="15"/>
        <v>1000000</v>
      </c>
      <c r="G71" s="45">
        <v>1280377</v>
      </c>
      <c r="H71" s="45">
        <f t="shared" si="19"/>
        <v>0</v>
      </c>
      <c r="I71" s="45">
        <v>1280377</v>
      </c>
      <c r="J71" s="45">
        <f t="shared" si="16"/>
        <v>0</v>
      </c>
      <c r="K71" s="45">
        <v>1280377</v>
      </c>
      <c r="L71" s="45">
        <v>0</v>
      </c>
      <c r="M71" s="45">
        <v>0</v>
      </c>
      <c r="N71" s="165"/>
      <c r="O71" s="66"/>
      <c r="P71" s="46"/>
    </row>
    <row r="72" spans="1:17" x14ac:dyDescent="0.25">
      <c r="A72" s="158"/>
      <c r="B72" s="159"/>
      <c r="C72" s="151">
        <v>5762</v>
      </c>
      <c r="D72" s="151" t="s">
        <v>90</v>
      </c>
      <c r="E72" s="189">
        <v>837348</v>
      </c>
      <c r="F72" s="45">
        <f t="shared" si="15"/>
        <v>-492269</v>
      </c>
      <c r="G72" s="45">
        <v>345079</v>
      </c>
      <c r="H72" s="45">
        <f t="shared" si="19"/>
        <v>0</v>
      </c>
      <c r="I72" s="45">
        <v>345079</v>
      </c>
      <c r="J72" s="45">
        <f t="shared" si="16"/>
        <v>0</v>
      </c>
      <c r="K72" s="45">
        <f>132723+212356</f>
        <v>345079</v>
      </c>
      <c r="L72" s="45">
        <v>0</v>
      </c>
      <c r="M72" s="45">
        <v>0</v>
      </c>
      <c r="N72" s="165"/>
      <c r="O72" s="66"/>
      <c r="P72" s="46"/>
    </row>
    <row r="73" spans="1:17" x14ac:dyDescent="0.25">
      <c r="A73" s="158"/>
      <c r="B73" s="159"/>
      <c r="C73" s="151">
        <v>581</v>
      </c>
      <c r="D73" s="151" t="s">
        <v>58</v>
      </c>
      <c r="E73" s="189">
        <v>2107423</v>
      </c>
      <c r="F73" s="45">
        <f t="shared" si="15"/>
        <v>3157412</v>
      </c>
      <c r="G73" s="45">
        <v>5264835</v>
      </c>
      <c r="H73" s="45">
        <f t="shared" si="19"/>
        <v>0</v>
      </c>
      <c r="I73" s="45">
        <v>5264835</v>
      </c>
      <c r="J73" s="45">
        <f t="shared" si="16"/>
        <v>-5250000</v>
      </c>
      <c r="K73" s="45">
        <v>14835</v>
      </c>
      <c r="L73" s="45">
        <v>80961</v>
      </c>
      <c r="M73" s="45">
        <v>0</v>
      </c>
      <c r="N73" s="165"/>
      <c r="O73" s="66"/>
      <c r="P73" s="46"/>
    </row>
    <row r="74" spans="1:17" x14ac:dyDescent="0.25">
      <c r="A74" s="158"/>
      <c r="B74" s="166"/>
      <c r="C74" s="153">
        <v>61</v>
      </c>
      <c r="D74" s="153" t="s">
        <v>55</v>
      </c>
      <c r="E74" s="196">
        <v>128874</v>
      </c>
      <c r="F74" s="45">
        <f t="shared" si="15"/>
        <v>0</v>
      </c>
      <c r="G74" s="45">
        <v>128874</v>
      </c>
      <c r="H74" s="45">
        <f t="shared" si="19"/>
        <v>0</v>
      </c>
      <c r="I74" s="45">
        <v>128874</v>
      </c>
      <c r="J74" s="45">
        <f t="shared" si="16"/>
        <v>2500</v>
      </c>
      <c r="K74" s="45">
        <f>137899-6525</f>
        <v>131374</v>
      </c>
      <c r="L74" s="45">
        <v>130865</v>
      </c>
      <c r="M74" s="45">
        <v>130865</v>
      </c>
      <c r="N74" s="165"/>
      <c r="O74" s="66"/>
    </row>
    <row r="75" spans="1:17" x14ac:dyDescent="0.25">
      <c r="A75" s="158"/>
      <c r="B75" s="159">
        <v>34</v>
      </c>
      <c r="C75" s="154"/>
      <c r="D75" s="154" t="s">
        <v>59</v>
      </c>
      <c r="E75" s="35">
        <f>SUM(E76:E77)</f>
        <v>389410</v>
      </c>
      <c r="F75" s="35">
        <f t="shared" si="15"/>
        <v>0</v>
      </c>
      <c r="G75" s="35">
        <f>SUM(G76:G77)</f>
        <v>389410</v>
      </c>
      <c r="H75" s="35">
        <f t="shared" si="19"/>
        <v>0</v>
      </c>
      <c r="I75" s="35">
        <f>SUM(I76:I77)</f>
        <v>389410</v>
      </c>
      <c r="J75" s="35">
        <f t="shared" si="16"/>
        <v>346000</v>
      </c>
      <c r="K75" s="35">
        <f t="shared" ref="K75" si="22">SUM(K76:K77)</f>
        <v>735410</v>
      </c>
      <c r="L75" s="35">
        <f t="shared" ref="L75:M75" si="23">SUM(L76:L77)</f>
        <v>150509</v>
      </c>
      <c r="M75" s="35">
        <f t="shared" si="23"/>
        <v>150509</v>
      </c>
      <c r="N75" s="56"/>
    </row>
    <row r="76" spans="1:17" x14ac:dyDescent="0.25">
      <c r="A76" s="158"/>
      <c r="B76" s="158"/>
      <c r="C76" s="155">
        <v>31</v>
      </c>
      <c r="D76" s="155" t="s">
        <v>31</v>
      </c>
      <c r="E76" s="197">
        <v>398</v>
      </c>
      <c r="F76" s="45">
        <f t="shared" si="15"/>
        <v>0</v>
      </c>
      <c r="G76" s="45">
        <v>398</v>
      </c>
      <c r="H76" s="45">
        <f t="shared" si="19"/>
        <v>0</v>
      </c>
      <c r="I76" s="45">
        <v>398</v>
      </c>
      <c r="J76" s="45">
        <f t="shared" si="16"/>
        <v>0</v>
      </c>
      <c r="K76" s="45">
        <v>398</v>
      </c>
      <c r="L76" s="45">
        <v>398</v>
      </c>
      <c r="M76" s="45">
        <v>398</v>
      </c>
      <c r="N76" s="56"/>
    </row>
    <row r="77" spans="1:17" x14ac:dyDescent="0.25">
      <c r="A77" s="158"/>
      <c r="B77" s="159"/>
      <c r="C77" s="155">
        <v>43</v>
      </c>
      <c r="D77" s="155" t="s">
        <v>40</v>
      </c>
      <c r="E77" s="198">
        <v>389012</v>
      </c>
      <c r="F77" s="45">
        <f t="shared" si="15"/>
        <v>0</v>
      </c>
      <c r="G77" s="45">
        <v>389012</v>
      </c>
      <c r="H77" s="45">
        <f t="shared" si="19"/>
        <v>0</v>
      </c>
      <c r="I77" s="45">
        <v>389012</v>
      </c>
      <c r="J77" s="45">
        <f t="shared" si="16"/>
        <v>346000</v>
      </c>
      <c r="K77" s="45">
        <v>735012</v>
      </c>
      <c r="L77" s="45">
        <v>150111</v>
      </c>
      <c r="M77" s="45">
        <v>150111</v>
      </c>
      <c r="N77" s="56"/>
    </row>
    <row r="78" spans="1:17" x14ac:dyDescent="0.25">
      <c r="A78" s="158"/>
      <c r="B78" s="159">
        <v>38</v>
      </c>
      <c r="C78" s="154"/>
      <c r="D78" s="154" t="s">
        <v>60</v>
      </c>
      <c r="E78" s="35">
        <f>SUM(E79:E80)</f>
        <v>310439</v>
      </c>
      <c r="F78" s="35">
        <f t="shared" si="15"/>
        <v>0</v>
      </c>
      <c r="G78" s="35">
        <f>SUM(G79:G80)</f>
        <v>310439</v>
      </c>
      <c r="H78" s="35">
        <f t="shared" si="19"/>
        <v>0</v>
      </c>
      <c r="I78" s="35">
        <f>SUM(I79:I80)</f>
        <v>310439</v>
      </c>
      <c r="J78" s="35">
        <f t="shared" si="16"/>
        <v>405000</v>
      </c>
      <c r="K78" s="35">
        <f t="shared" ref="K78" si="24">SUM(K79:K80)</f>
        <v>715439</v>
      </c>
      <c r="L78" s="35">
        <f t="shared" ref="L78:M78" si="25">SUM(L79:L80)</f>
        <v>132856</v>
      </c>
      <c r="M78" s="35">
        <f t="shared" si="25"/>
        <v>132856</v>
      </c>
      <c r="N78" s="56"/>
    </row>
    <row r="79" spans="1:17" x14ac:dyDescent="0.25">
      <c r="A79" s="158"/>
      <c r="B79" s="158"/>
      <c r="C79" s="155">
        <v>31</v>
      </c>
      <c r="D79" s="155" t="s">
        <v>31</v>
      </c>
      <c r="E79" s="197">
        <v>133</v>
      </c>
      <c r="F79" s="45">
        <f t="shared" si="15"/>
        <v>0</v>
      </c>
      <c r="G79" s="45">
        <v>133</v>
      </c>
      <c r="H79" s="45">
        <f t="shared" si="19"/>
        <v>0</v>
      </c>
      <c r="I79" s="45">
        <v>133</v>
      </c>
      <c r="J79" s="45">
        <f t="shared" si="16"/>
        <v>0</v>
      </c>
      <c r="K79" s="45">
        <v>133</v>
      </c>
      <c r="L79" s="45">
        <v>133</v>
      </c>
      <c r="M79" s="45">
        <v>133</v>
      </c>
      <c r="N79" s="56"/>
    </row>
    <row r="80" spans="1:17" x14ac:dyDescent="0.25">
      <c r="A80" s="158"/>
      <c r="B80" s="204"/>
      <c r="C80" s="156">
        <v>43</v>
      </c>
      <c r="D80" s="155" t="s">
        <v>40</v>
      </c>
      <c r="E80" s="198">
        <v>310306</v>
      </c>
      <c r="F80" s="45">
        <f t="shared" si="15"/>
        <v>0</v>
      </c>
      <c r="G80" s="45">
        <v>310306</v>
      </c>
      <c r="H80" s="45">
        <f t="shared" si="19"/>
        <v>0</v>
      </c>
      <c r="I80" s="45">
        <v>310306</v>
      </c>
      <c r="J80" s="45">
        <f t="shared" si="16"/>
        <v>405000</v>
      </c>
      <c r="K80" s="45">
        <v>715306</v>
      </c>
      <c r="L80" s="45">
        <v>132723</v>
      </c>
      <c r="M80" s="45">
        <v>132723</v>
      </c>
      <c r="N80" s="56"/>
    </row>
    <row r="81" spans="1:15" x14ac:dyDescent="0.25">
      <c r="A81" s="167">
        <v>4</v>
      </c>
      <c r="B81" s="157"/>
      <c r="C81" s="157"/>
      <c r="D81" s="168" t="s">
        <v>20</v>
      </c>
      <c r="E81" s="35">
        <f>E82+E85+E98</f>
        <v>59277636</v>
      </c>
      <c r="F81" s="35">
        <f t="shared" si="15"/>
        <v>-13751669</v>
      </c>
      <c r="G81" s="35">
        <f>G82+G85+G98</f>
        <v>45525967</v>
      </c>
      <c r="H81" s="35">
        <f t="shared" si="19"/>
        <v>0</v>
      </c>
      <c r="I81" s="35">
        <f>I82+I85+I98</f>
        <v>45525967</v>
      </c>
      <c r="J81" s="35">
        <f t="shared" si="16"/>
        <v>-1400997</v>
      </c>
      <c r="K81" s="35">
        <f t="shared" ref="K81" si="26">K82+K85+K98</f>
        <v>44124970</v>
      </c>
      <c r="L81" s="35">
        <f t="shared" ref="L81:M81" si="27">L82+L85+L98</f>
        <v>15945436</v>
      </c>
      <c r="M81" s="35">
        <f t="shared" si="27"/>
        <v>26644208</v>
      </c>
      <c r="N81" s="56"/>
    </row>
    <row r="82" spans="1:15" x14ac:dyDescent="0.25">
      <c r="A82" s="150"/>
      <c r="B82" s="149">
        <v>41</v>
      </c>
      <c r="C82" s="149"/>
      <c r="D82" s="168" t="s">
        <v>21</v>
      </c>
      <c r="E82" s="35">
        <f>SUM(E83:E84)</f>
        <v>132723</v>
      </c>
      <c r="F82" s="35">
        <f t="shared" si="15"/>
        <v>0</v>
      </c>
      <c r="G82" s="35">
        <f>SUM(G83:G84)</f>
        <v>132723</v>
      </c>
      <c r="H82" s="35">
        <f t="shared" si="19"/>
        <v>0</v>
      </c>
      <c r="I82" s="35">
        <f>SUM(I83:I84)</f>
        <v>132723</v>
      </c>
      <c r="J82" s="35">
        <f t="shared" si="16"/>
        <v>0</v>
      </c>
      <c r="K82" s="35">
        <f t="shared" ref="K82" si="28">SUM(K83:K84)</f>
        <v>132723</v>
      </c>
      <c r="L82" s="35">
        <f t="shared" ref="L82:M82" si="29">SUM(L83:L84)</f>
        <v>132723</v>
      </c>
      <c r="M82" s="35">
        <f t="shared" si="29"/>
        <v>132723</v>
      </c>
      <c r="N82" s="56"/>
    </row>
    <row r="83" spans="1:15" x14ac:dyDescent="0.25">
      <c r="A83" s="150"/>
      <c r="B83" s="150"/>
      <c r="C83" s="151">
        <v>11</v>
      </c>
      <c r="D83" s="151" t="s">
        <v>16</v>
      </c>
      <c r="E83" s="189">
        <v>132723</v>
      </c>
      <c r="F83" s="45">
        <f t="shared" si="15"/>
        <v>0</v>
      </c>
      <c r="G83" s="45">
        <v>132723</v>
      </c>
      <c r="H83" s="45">
        <f t="shared" si="19"/>
        <v>0</v>
      </c>
      <c r="I83" s="45">
        <v>132723</v>
      </c>
      <c r="J83" s="45">
        <f t="shared" si="16"/>
        <v>0</v>
      </c>
      <c r="K83" s="45">
        <v>132723</v>
      </c>
      <c r="L83" s="45">
        <v>132723</v>
      </c>
      <c r="M83" s="45">
        <v>132723</v>
      </c>
      <c r="N83" s="56"/>
    </row>
    <row r="84" spans="1:15" x14ac:dyDescent="0.25">
      <c r="A84" s="150"/>
      <c r="B84" s="150"/>
      <c r="C84" s="151">
        <v>43</v>
      </c>
      <c r="D84" s="151" t="s">
        <v>40</v>
      </c>
      <c r="E84" s="188">
        <v>0</v>
      </c>
      <c r="F84" s="45">
        <f t="shared" si="15"/>
        <v>0</v>
      </c>
      <c r="G84" s="45">
        <v>0</v>
      </c>
      <c r="H84" s="45">
        <f t="shared" si="19"/>
        <v>0</v>
      </c>
      <c r="I84" s="45">
        <v>0</v>
      </c>
      <c r="J84" s="45">
        <f t="shared" si="16"/>
        <v>0</v>
      </c>
      <c r="K84" s="45">
        <v>0</v>
      </c>
      <c r="L84" s="45">
        <v>0</v>
      </c>
      <c r="M84" s="47">
        <v>0</v>
      </c>
      <c r="N84" s="56"/>
    </row>
    <row r="85" spans="1:15" x14ac:dyDescent="0.25">
      <c r="A85" s="150"/>
      <c r="B85" s="149">
        <v>42</v>
      </c>
      <c r="C85" s="152"/>
      <c r="D85" s="152" t="s">
        <v>61</v>
      </c>
      <c r="E85" s="35">
        <f>SUM(E86:E97)</f>
        <v>24337135</v>
      </c>
      <c r="F85" s="35">
        <f t="shared" si="15"/>
        <v>-760737</v>
      </c>
      <c r="G85" s="35">
        <f>SUM(G86:G97)</f>
        <v>23576398</v>
      </c>
      <c r="H85" s="35">
        <f t="shared" si="19"/>
        <v>0</v>
      </c>
      <c r="I85" s="35">
        <f>SUM(I86:I97)</f>
        <v>23576398</v>
      </c>
      <c r="J85" s="35">
        <f t="shared" si="16"/>
        <v>554383</v>
      </c>
      <c r="K85" s="35">
        <f t="shared" ref="K85" si="30">SUM(K86:K97)</f>
        <v>24130781</v>
      </c>
      <c r="L85" s="35">
        <f t="shared" ref="L85:M85" si="31">SUM(L86:L97)</f>
        <v>13183102</v>
      </c>
      <c r="M85" s="35">
        <f t="shared" si="31"/>
        <v>6452821</v>
      </c>
      <c r="N85" s="165"/>
    </row>
    <row r="86" spans="1:15" x14ac:dyDescent="0.25">
      <c r="A86" s="150"/>
      <c r="B86" s="150"/>
      <c r="C86" s="151">
        <v>11</v>
      </c>
      <c r="D86" s="151" t="s">
        <v>16</v>
      </c>
      <c r="E86" s="189">
        <v>5139689</v>
      </c>
      <c r="F86" s="45">
        <f t="shared" si="15"/>
        <v>-1082169</v>
      </c>
      <c r="G86" s="45">
        <f>4054202+3318</f>
        <v>4057520</v>
      </c>
      <c r="H86" s="45">
        <f t="shared" si="19"/>
        <v>0</v>
      </c>
      <c r="I86" s="45">
        <v>4057520</v>
      </c>
      <c r="J86" s="45">
        <f t="shared" si="16"/>
        <v>0</v>
      </c>
      <c r="K86" s="45">
        <v>4057520</v>
      </c>
      <c r="L86" s="45">
        <v>5139689</v>
      </c>
      <c r="M86" s="45">
        <v>5139689</v>
      </c>
      <c r="N86" s="165"/>
      <c r="O86" s="66"/>
    </row>
    <row r="87" spans="1:15" x14ac:dyDescent="0.25">
      <c r="A87" s="150"/>
      <c r="B87" s="150"/>
      <c r="C87" s="151">
        <v>12</v>
      </c>
      <c r="D87" s="151" t="s">
        <v>52</v>
      </c>
      <c r="E87" s="189">
        <v>334629</v>
      </c>
      <c r="F87" s="45">
        <f t="shared" si="15"/>
        <v>944</v>
      </c>
      <c r="G87" s="45">
        <f>15246+320327</f>
        <v>335573</v>
      </c>
      <c r="H87" s="45">
        <f t="shared" si="19"/>
        <v>0</v>
      </c>
      <c r="I87" s="45">
        <v>335573</v>
      </c>
      <c r="J87" s="45">
        <f t="shared" si="16"/>
        <v>-20826</v>
      </c>
      <c r="K87" s="45">
        <v>314747</v>
      </c>
      <c r="L87" s="45">
        <v>0</v>
      </c>
      <c r="M87" s="45">
        <v>0</v>
      </c>
      <c r="N87" s="165"/>
      <c r="O87" s="66"/>
    </row>
    <row r="88" spans="1:15" x14ac:dyDescent="0.25">
      <c r="A88" s="150"/>
      <c r="B88" s="150"/>
      <c r="C88" s="151">
        <v>31</v>
      </c>
      <c r="D88" s="151" t="s">
        <v>31</v>
      </c>
      <c r="E88" s="189">
        <v>1276395</v>
      </c>
      <c r="F88" s="45">
        <f t="shared" si="15"/>
        <v>208580</v>
      </c>
      <c r="G88" s="45">
        <f>1475395+9580</f>
        <v>1484975</v>
      </c>
      <c r="H88" s="45">
        <f t="shared" si="19"/>
        <v>0</v>
      </c>
      <c r="I88" s="45">
        <v>1484975</v>
      </c>
      <c r="J88" s="45">
        <f t="shared" si="16"/>
        <v>237000</v>
      </c>
      <c r="K88" s="45">
        <v>1721975</v>
      </c>
      <c r="L88" s="45">
        <v>1276396</v>
      </c>
      <c r="M88" s="45">
        <v>1276395</v>
      </c>
      <c r="N88" s="165"/>
      <c r="O88" s="66"/>
    </row>
    <row r="89" spans="1:15" x14ac:dyDescent="0.25">
      <c r="A89" s="150"/>
      <c r="B89" s="150"/>
      <c r="C89" s="151">
        <v>43</v>
      </c>
      <c r="D89" s="151" t="s">
        <v>40</v>
      </c>
      <c r="E89" s="188">
        <v>0</v>
      </c>
      <c r="F89" s="45">
        <f t="shared" si="15"/>
        <v>0</v>
      </c>
      <c r="G89" s="45">
        <v>0</v>
      </c>
      <c r="H89" s="45">
        <f t="shared" si="19"/>
        <v>0</v>
      </c>
      <c r="I89" s="45">
        <v>0</v>
      </c>
      <c r="J89" s="45">
        <f t="shared" si="16"/>
        <v>0</v>
      </c>
      <c r="K89" s="45">
        <v>0</v>
      </c>
      <c r="L89" s="45">
        <v>0</v>
      </c>
      <c r="M89" s="47">
        <v>0</v>
      </c>
      <c r="N89" s="165"/>
      <c r="O89" s="66"/>
    </row>
    <row r="90" spans="1:15" x14ac:dyDescent="0.25">
      <c r="A90" s="150"/>
      <c r="B90" s="150"/>
      <c r="C90" s="151">
        <v>51</v>
      </c>
      <c r="D90" s="151" t="s">
        <v>56</v>
      </c>
      <c r="E90" s="188">
        <v>0</v>
      </c>
      <c r="F90" s="45">
        <f t="shared" si="15"/>
        <v>0</v>
      </c>
      <c r="G90" s="45">
        <v>0</v>
      </c>
      <c r="H90" s="45">
        <f t="shared" si="19"/>
        <v>0</v>
      </c>
      <c r="I90" s="45">
        <v>0</v>
      </c>
      <c r="J90" s="45">
        <f t="shared" si="16"/>
        <v>0</v>
      </c>
      <c r="K90" s="45">
        <v>0</v>
      </c>
      <c r="L90" s="45">
        <v>0</v>
      </c>
      <c r="M90" s="47">
        <v>0</v>
      </c>
      <c r="N90" s="165"/>
      <c r="O90" s="66"/>
    </row>
    <row r="91" spans="1:15" x14ac:dyDescent="0.25">
      <c r="A91" s="150"/>
      <c r="B91" s="150"/>
      <c r="C91" s="151">
        <v>52</v>
      </c>
      <c r="D91" s="162" t="s">
        <v>39</v>
      </c>
      <c r="E91" s="190">
        <v>209868</v>
      </c>
      <c r="F91" s="45">
        <f t="shared" si="15"/>
        <v>0</v>
      </c>
      <c r="G91" s="45">
        <v>209868</v>
      </c>
      <c r="H91" s="45">
        <f t="shared" si="19"/>
        <v>0</v>
      </c>
      <c r="I91" s="45">
        <v>209868</v>
      </c>
      <c r="J91" s="45">
        <f t="shared" si="16"/>
        <v>456235</v>
      </c>
      <c r="K91" s="45">
        <v>666103</v>
      </c>
      <c r="L91" s="45">
        <v>1327</v>
      </c>
      <c r="M91" s="45">
        <v>1327</v>
      </c>
      <c r="N91" s="165"/>
      <c r="O91" s="66"/>
    </row>
    <row r="92" spans="1:15" x14ac:dyDescent="0.25">
      <c r="A92" s="150"/>
      <c r="B92" s="150"/>
      <c r="C92" s="151">
        <v>559</v>
      </c>
      <c r="D92" s="151" t="s">
        <v>79</v>
      </c>
      <c r="E92" s="189">
        <v>7135</v>
      </c>
      <c r="F92" s="45">
        <f t="shared" si="15"/>
        <v>911</v>
      </c>
      <c r="G92" s="45">
        <v>8046</v>
      </c>
      <c r="H92" s="45">
        <f t="shared" si="19"/>
        <v>0</v>
      </c>
      <c r="I92" s="45">
        <v>8046</v>
      </c>
      <c r="J92" s="45">
        <f t="shared" si="16"/>
        <v>0</v>
      </c>
      <c r="K92" s="45">
        <v>8046</v>
      </c>
      <c r="L92" s="45">
        <v>0</v>
      </c>
      <c r="M92" s="47">
        <v>0</v>
      </c>
      <c r="N92" s="165"/>
      <c r="O92" s="66"/>
    </row>
    <row r="93" spans="1:15" x14ac:dyDescent="0.25">
      <c r="A93" s="150"/>
      <c r="B93" s="150"/>
      <c r="C93" s="151">
        <v>561</v>
      </c>
      <c r="D93" s="162" t="s">
        <v>54</v>
      </c>
      <c r="E93" s="190">
        <v>1805030</v>
      </c>
      <c r="F93" s="45">
        <f t="shared" si="15"/>
        <v>10153</v>
      </c>
      <c r="G93" s="45">
        <v>1815183</v>
      </c>
      <c r="H93" s="45">
        <f t="shared" si="19"/>
        <v>0</v>
      </c>
      <c r="I93" s="45">
        <v>1815183</v>
      </c>
      <c r="J93" s="45">
        <f t="shared" si="16"/>
        <v>-201960</v>
      </c>
      <c r="K93" s="45">
        <v>1613223</v>
      </c>
      <c r="L93" s="45">
        <v>0</v>
      </c>
      <c r="M93" s="45">
        <v>0</v>
      </c>
      <c r="N93" s="165"/>
      <c r="O93" s="66"/>
    </row>
    <row r="94" spans="1:15" x14ac:dyDescent="0.25">
      <c r="A94" s="150"/>
      <c r="B94" s="150"/>
      <c r="C94" s="151">
        <v>563</v>
      </c>
      <c r="D94" s="151" t="s">
        <v>53</v>
      </c>
      <c r="E94" s="189">
        <v>91205</v>
      </c>
      <c r="F94" s="45">
        <f t="shared" si="15"/>
        <v>-4806</v>
      </c>
      <c r="G94" s="45">
        <v>86399</v>
      </c>
      <c r="H94" s="45">
        <f t="shared" si="19"/>
        <v>0</v>
      </c>
      <c r="I94" s="45">
        <v>86399</v>
      </c>
      <c r="J94" s="45">
        <f t="shared" si="16"/>
        <v>83934</v>
      </c>
      <c r="K94" s="45">
        <v>170333</v>
      </c>
      <c r="L94" s="45">
        <v>0</v>
      </c>
      <c r="M94" s="45">
        <v>0</v>
      </c>
      <c r="N94" s="165"/>
      <c r="O94" s="66"/>
    </row>
    <row r="95" spans="1:15" x14ac:dyDescent="0.25">
      <c r="A95" s="150"/>
      <c r="B95" s="150"/>
      <c r="C95" s="151">
        <v>581</v>
      </c>
      <c r="D95" s="151" t="s">
        <v>58</v>
      </c>
      <c r="E95" s="189">
        <v>15355839</v>
      </c>
      <c r="F95" s="45">
        <f t="shared" si="15"/>
        <v>0</v>
      </c>
      <c r="G95" s="45">
        <v>15355839</v>
      </c>
      <c r="H95" s="45">
        <f t="shared" si="19"/>
        <v>0</v>
      </c>
      <c r="I95" s="45">
        <v>15355839</v>
      </c>
      <c r="J95" s="45">
        <f t="shared" si="16"/>
        <v>0</v>
      </c>
      <c r="K95" s="45">
        <v>15355839</v>
      </c>
      <c r="L95" s="45">
        <v>6730267</v>
      </c>
      <c r="M95" s="45">
        <v>0</v>
      </c>
      <c r="N95" s="165"/>
      <c r="O95" s="66"/>
    </row>
    <row r="96" spans="1:15" x14ac:dyDescent="0.25">
      <c r="A96" s="150"/>
      <c r="B96" s="150"/>
      <c r="C96" s="151">
        <v>61</v>
      </c>
      <c r="D96" s="153" t="s">
        <v>55</v>
      </c>
      <c r="E96" s="196">
        <v>116150</v>
      </c>
      <c r="F96" s="45">
        <f t="shared" si="15"/>
        <v>105650</v>
      </c>
      <c r="G96" s="45">
        <v>221800</v>
      </c>
      <c r="H96" s="45">
        <f t="shared" si="19"/>
        <v>0</v>
      </c>
      <c r="I96" s="45">
        <v>221800</v>
      </c>
      <c r="J96" s="45">
        <f t="shared" si="16"/>
        <v>0</v>
      </c>
      <c r="K96" s="45">
        <f>228701-6901</f>
        <v>221800</v>
      </c>
      <c r="L96" s="45">
        <v>34242</v>
      </c>
      <c r="M96" s="45">
        <v>34242</v>
      </c>
      <c r="N96" s="165"/>
      <c r="O96" s="66"/>
    </row>
    <row r="97" spans="1:18" x14ac:dyDescent="0.25">
      <c r="A97" s="150"/>
      <c r="B97" s="150"/>
      <c r="C97" s="151">
        <v>71</v>
      </c>
      <c r="D97" s="151" t="s">
        <v>62</v>
      </c>
      <c r="E97" s="189">
        <v>1195</v>
      </c>
      <c r="F97" s="45">
        <f t="shared" si="15"/>
        <v>0</v>
      </c>
      <c r="G97" s="45">
        <v>1195</v>
      </c>
      <c r="H97" s="45">
        <f t="shared" si="19"/>
        <v>0</v>
      </c>
      <c r="I97" s="45">
        <v>1195</v>
      </c>
      <c r="J97" s="45">
        <f t="shared" si="16"/>
        <v>0</v>
      </c>
      <c r="K97" s="45">
        <v>1195</v>
      </c>
      <c r="L97" s="45">
        <v>1181</v>
      </c>
      <c r="M97" s="45">
        <v>1168</v>
      </c>
      <c r="N97" s="165"/>
      <c r="O97" s="66"/>
      <c r="P97" s="46"/>
    </row>
    <row r="98" spans="1:18" x14ac:dyDescent="0.25">
      <c r="A98" s="150"/>
      <c r="B98" s="149">
        <v>45</v>
      </c>
      <c r="C98" s="152"/>
      <c r="D98" s="152" t="s">
        <v>63</v>
      </c>
      <c r="E98" s="35">
        <f>SUM(E99:E108)</f>
        <v>34807778</v>
      </c>
      <c r="F98" s="35">
        <f t="shared" si="15"/>
        <v>-12990932</v>
      </c>
      <c r="G98" s="35">
        <f>SUM(G99:G108)</f>
        <v>21816846</v>
      </c>
      <c r="H98" s="35">
        <f t="shared" si="19"/>
        <v>0</v>
      </c>
      <c r="I98" s="35">
        <f>SUM(I99:I108)</f>
        <v>21816846</v>
      </c>
      <c r="J98" s="35">
        <f t="shared" si="16"/>
        <v>-1955380</v>
      </c>
      <c r="K98" s="35">
        <f t="shared" ref="K98" si="32">SUM(K99:K108)</f>
        <v>19861466</v>
      </c>
      <c r="L98" s="35">
        <f t="shared" ref="L98:M98" si="33">SUM(L99:L108)</f>
        <v>2629611</v>
      </c>
      <c r="M98" s="35">
        <f t="shared" si="33"/>
        <v>20058664</v>
      </c>
      <c r="N98" s="165"/>
      <c r="O98" s="66"/>
    </row>
    <row r="99" spans="1:18" x14ac:dyDescent="0.25">
      <c r="A99" s="150"/>
      <c r="B99" s="150"/>
      <c r="C99" s="151">
        <v>11</v>
      </c>
      <c r="D99" s="151" t="s">
        <v>16</v>
      </c>
      <c r="E99" s="189">
        <v>3999307</v>
      </c>
      <c r="F99" s="45">
        <f t="shared" si="15"/>
        <v>31291</v>
      </c>
      <c r="G99" s="45">
        <v>4030598</v>
      </c>
      <c r="H99" s="45">
        <f t="shared" si="19"/>
        <v>0</v>
      </c>
      <c r="I99" s="45">
        <v>4030598</v>
      </c>
      <c r="J99" s="45">
        <f t="shared" si="16"/>
        <v>0</v>
      </c>
      <c r="K99" s="45">
        <v>4030598</v>
      </c>
      <c r="L99" s="45">
        <v>42472</v>
      </c>
      <c r="M99" s="45">
        <v>42472</v>
      </c>
      <c r="N99" s="165"/>
      <c r="O99" s="66"/>
    </row>
    <row r="100" spans="1:18" x14ac:dyDescent="0.25">
      <c r="A100" s="150"/>
      <c r="B100" s="150"/>
      <c r="C100" s="151">
        <v>12</v>
      </c>
      <c r="D100" s="151" t="s">
        <v>52</v>
      </c>
      <c r="E100" s="188">
        <v>0</v>
      </c>
      <c r="F100" s="45">
        <f t="shared" si="15"/>
        <v>0</v>
      </c>
      <c r="G100" s="45">
        <v>0</v>
      </c>
      <c r="H100" s="45">
        <f t="shared" si="19"/>
        <v>0</v>
      </c>
      <c r="I100" s="45">
        <v>0</v>
      </c>
      <c r="J100" s="45">
        <f t="shared" si="16"/>
        <v>0</v>
      </c>
      <c r="K100" s="45">
        <v>0</v>
      </c>
      <c r="L100" s="45"/>
      <c r="M100" s="45"/>
      <c r="N100" s="165"/>
      <c r="O100" s="66"/>
    </row>
    <row r="101" spans="1:18" x14ac:dyDescent="0.25">
      <c r="A101" s="150"/>
      <c r="B101" s="150"/>
      <c r="C101" s="151">
        <v>31</v>
      </c>
      <c r="D101" s="151" t="s">
        <v>31</v>
      </c>
      <c r="E101" s="189">
        <v>107505</v>
      </c>
      <c r="F101" s="45">
        <f t="shared" si="15"/>
        <v>155000</v>
      </c>
      <c r="G101" s="45">
        <f>107505+155000</f>
        <v>262505</v>
      </c>
      <c r="H101" s="45">
        <f t="shared" si="19"/>
        <v>0</v>
      </c>
      <c r="I101" s="45">
        <v>262505</v>
      </c>
      <c r="J101" s="45">
        <f t="shared" si="16"/>
        <v>0</v>
      </c>
      <c r="K101" s="45">
        <v>262505</v>
      </c>
      <c r="L101" s="45">
        <v>107505</v>
      </c>
      <c r="M101" s="45">
        <v>107505</v>
      </c>
      <c r="N101" s="165"/>
      <c r="O101" s="66"/>
    </row>
    <row r="102" spans="1:18" x14ac:dyDescent="0.25">
      <c r="A102" s="150"/>
      <c r="B102" s="150"/>
      <c r="C102" s="151">
        <v>43</v>
      </c>
      <c r="D102" s="151" t="s">
        <v>40</v>
      </c>
      <c r="E102" s="188">
        <v>0</v>
      </c>
      <c r="F102" s="45">
        <f t="shared" si="15"/>
        <v>0</v>
      </c>
      <c r="G102" s="45">
        <v>0</v>
      </c>
      <c r="H102" s="45">
        <f t="shared" si="19"/>
        <v>0</v>
      </c>
      <c r="I102" s="45">
        <v>0</v>
      </c>
      <c r="J102" s="45">
        <f t="shared" si="16"/>
        <v>0</v>
      </c>
      <c r="K102" s="45">
        <v>0</v>
      </c>
      <c r="L102" s="45">
        <v>0</v>
      </c>
      <c r="M102" s="47">
        <v>0</v>
      </c>
      <c r="N102" s="165"/>
      <c r="O102" s="66"/>
    </row>
    <row r="103" spans="1:18" x14ac:dyDescent="0.25">
      <c r="A103" s="150"/>
      <c r="B103" s="150"/>
      <c r="C103" s="151">
        <v>52</v>
      </c>
      <c r="D103" s="151" t="s">
        <v>39</v>
      </c>
      <c r="E103" s="188">
        <v>0</v>
      </c>
      <c r="F103" s="45">
        <f t="shared" si="15"/>
        <v>0</v>
      </c>
      <c r="G103" s="45">
        <v>0</v>
      </c>
      <c r="H103" s="45">
        <f t="shared" si="19"/>
        <v>0</v>
      </c>
      <c r="I103" s="45">
        <v>0</v>
      </c>
      <c r="J103" s="45">
        <f t="shared" si="16"/>
        <v>0</v>
      </c>
      <c r="K103" s="45">
        <v>0</v>
      </c>
      <c r="L103" s="45">
        <v>0</v>
      </c>
      <c r="M103" s="47">
        <v>0</v>
      </c>
      <c r="N103" s="165"/>
      <c r="O103" s="66"/>
    </row>
    <row r="104" spans="1:18" x14ac:dyDescent="0.25">
      <c r="A104" s="150"/>
      <c r="B104" s="150"/>
      <c r="C104" s="151">
        <v>563</v>
      </c>
      <c r="D104" s="151" t="s">
        <v>53</v>
      </c>
      <c r="E104" s="188">
        <v>0</v>
      </c>
      <c r="F104" s="45">
        <f t="shared" si="15"/>
        <v>0</v>
      </c>
      <c r="G104" s="45">
        <v>0</v>
      </c>
      <c r="H104" s="45">
        <f t="shared" si="19"/>
        <v>0</v>
      </c>
      <c r="I104" s="45">
        <v>0</v>
      </c>
      <c r="J104" s="45">
        <f t="shared" si="16"/>
        <v>0</v>
      </c>
      <c r="K104" s="45">
        <v>0</v>
      </c>
      <c r="L104" s="45">
        <v>0</v>
      </c>
      <c r="M104" s="47">
        <v>0</v>
      </c>
      <c r="N104" s="165"/>
      <c r="O104" s="66"/>
    </row>
    <row r="105" spans="1:18" x14ac:dyDescent="0.25">
      <c r="A105" s="150"/>
      <c r="B105" s="150"/>
      <c r="C105" s="151">
        <v>5761</v>
      </c>
      <c r="D105" s="151" t="s">
        <v>57</v>
      </c>
      <c r="E105" s="189">
        <v>10065880</v>
      </c>
      <c r="F105" s="45">
        <f t="shared" si="15"/>
        <v>-1000000</v>
      </c>
      <c r="G105" s="45">
        <v>9065880</v>
      </c>
      <c r="H105" s="45">
        <f t="shared" si="19"/>
        <v>0</v>
      </c>
      <c r="I105" s="45">
        <v>9065880</v>
      </c>
      <c r="J105" s="45">
        <f t="shared" si="16"/>
        <v>0</v>
      </c>
      <c r="K105" s="45">
        <v>9065880</v>
      </c>
      <c r="L105" s="45">
        <v>0</v>
      </c>
      <c r="M105" s="45">
        <v>0</v>
      </c>
      <c r="N105" s="165"/>
      <c r="O105" s="66"/>
    </row>
    <row r="106" spans="1:18" x14ac:dyDescent="0.25">
      <c r="A106" s="150"/>
      <c r="B106" s="150"/>
      <c r="C106" s="151">
        <v>5762</v>
      </c>
      <c r="D106" s="151" t="s">
        <v>90</v>
      </c>
      <c r="E106" s="188">
        <v>0</v>
      </c>
      <c r="F106" s="45">
        <f t="shared" si="15"/>
        <v>300000</v>
      </c>
      <c r="G106" s="45">
        <v>300000</v>
      </c>
      <c r="H106" s="45">
        <f t="shared" si="19"/>
        <v>0</v>
      </c>
      <c r="I106" s="45">
        <v>300000</v>
      </c>
      <c r="J106" s="45">
        <f t="shared" si="16"/>
        <v>0</v>
      </c>
      <c r="K106" s="45">
        <v>300000</v>
      </c>
      <c r="L106" s="45">
        <v>0</v>
      </c>
      <c r="M106" s="45">
        <v>0</v>
      </c>
      <c r="N106" s="165"/>
      <c r="O106" s="66"/>
    </row>
    <row r="107" spans="1:18" x14ac:dyDescent="0.25">
      <c r="A107" s="150"/>
      <c r="B107" s="150"/>
      <c r="C107" s="151">
        <v>581</v>
      </c>
      <c r="D107" s="151" t="s">
        <v>58</v>
      </c>
      <c r="E107" s="189">
        <v>20628185</v>
      </c>
      <c r="F107" s="45">
        <f t="shared" si="15"/>
        <v>-12477223</v>
      </c>
      <c r="G107" s="45">
        <f>6341685+1809277</f>
        <v>8150962</v>
      </c>
      <c r="H107" s="45">
        <f t="shared" si="19"/>
        <v>0</v>
      </c>
      <c r="I107" s="45">
        <v>8150962</v>
      </c>
      <c r="J107" s="45">
        <f t="shared" si="16"/>
        <v>-1955380</v>
      </c>
      <c r="K107" s="45">
        <f>1809277+4386305</f>
        <v>6195582</v>
      </c>
      <c r="L107" s="45">
        <v>2479368</v>
      </c>
      <c r="M107" s="45">
        <v>19908421</v>
      </c>
      <c r="N107" s="165"/>
      <c r="O107" s="66"/>
    </row>
    <row r="108" spans="1:18" x14ac:dyDescent="0.25">
      <c r="A108" s="150"/>
      <c r="B108" s="150"/>
      <c r="C108" s="151">
        <v>61</v>
      </c>
      <c r="D108" s="151" t="s">
        <v>55</v>
      </c>
      <c r="E108" s="189">
        <v>6901</v>
      </c>
      <c r="F108" s="45">
        <f t="shared" si="15"/>
        <v>0</v>
      </c>
      <c r="G108" s="45">
        <v>6901</v>
      </c>
      <c r="H108" s="45">
        <f t="shared" si="19"/>
        <v>0</v>
      </c>
      <c r="I108" s="45">
        <v>6901</v>
      </c>
      <c r="J108" s="45">
        <f t="shared" si="16"/>
        <v>0</v>
      </c>
      <c r="K108" s="45">
        <v>6901</v>
      </c>
      <c r="L108" s="45">
        <v>266</v>
      </c>
      <c r="M108" s="45">
        <v>266</v>
      </c>
      <c r="N108" s="165"/>
      <c r="O108" s="66"/>
    </row>
    <row r="109" spans="1:18" ht="18.75" customHeight="1" x14ac:dyDescent="0.25">
      <c r="A109" s="250" t="s">
        <v>100</v>
      </c>
      <c r="B109" s="251"/>
      <c r="C109" s="251"/>
      <c r="D109" s="252"/>
      <c r="E109" s="205">
        <f>E81+E50</f>
        <v>256275453</v>
      </c>
      <c r="F109" s="35">
        <f t="shared" si="15"/>
        <v>9961292</v>
      </c>
      <c r="G109" s="206">
        <f>G81+G50</f>
        <v>266236745</v>
      </c>
      <c r="H109" s="206">
        <f t="shared" si="15"/>
        <v>877809</v>
      </c>
      <c r="I109" s="206">
        <f>I81+I50</f>
        <v>267114554</v>
      </c>
      <c r="J109" s="206">
        <f t="shared" si="16"/>
        <v>8186580</v>
      </c>
      <c r="K109" s="206">
        <f t="shared" ref="K109" si="34">K81+K50</f>
        <v>275301134</v>
      </c>
      <c r="L109" s="206">
        <f t="shared" ref="L109:M109" si="35">L81+L50</f>
        <v>210431070</v>
      </c>
      <c r="M109" s="206">
        <f t="shared" si="35"/>
        <v>222656939</v>
      </c>
      <c r="N109" s="148"/>
      <c r="O109" s="59"/>
      <c r="Q109" s="46"/>
    </row>
    <row r="110" spans="1:18" ht="18.75" customHeight="1" x14ac:dyDescent="0.25">
      <c r="A110" s="65"/>
      <c r="B110" s="207"/>
      <c r="C110" s="207"/>
      <c r="D110" s="207"/>
      <c r="E110" s="208"/>
      <c r="F110" s="208"/>
      <c r="G110" s="208"/>
      <c r="H110" s="208"/>
      <c r="I110" s="208"/>
      <c r="J110" s="208"/>
      <c r="K110" s="217"/>
      <c r="L110" s="209"/>
      <c r="M110" s="209"/>
      <c r="N110" s="63"/>
      <c r="O110" s="64"/>
      <c r="P110" s="59"/>
      <c r="R110" s="46"/>
    </row>
    <row r="111" spans="1:18" x14ac:dyDescent="0.25">
      <c r="A111" s="246" t="s">
        <v>110</v>
      </c>
      <c r="B111" s="246"/>
      <c r="C111" s="246"/>
      <c r="D111" s="246"/>
      <c r="E111" s="186"/>
      <c r="F111" s="186"/>
      <c r="G111" s="186"/>
      <c r="H111" s="211"/>
      <c r="I111" s="211"/>
      <c r="J111" s="213"/>
      <c r="K111" s="218"/>
      <c r="L111" s="50"/>
      <c r="M111" s="50"/>
      <c r="N111" s="50"/>
    </row>
    <row r="112" spans="1:18" x14ac:dyDescent="0.25">
      <c r="A112" s="51"/>
      <c r="B112" s="52"/>
      <c r="C112" s="52">
        <v>931</v>
      </c>
      <c r="D112" s="53" t="s">
        <v>104</v>
      </c>
      <c r="E112" s="10">
        <v>116603</v>
      </c>
      <c r="F112" s="191">
        <f>G112-E112</f>
        <v>58195</v>
      </c>
      <c r="G112" s="10">
        <v>174798</v>
      </c>
      <c r="H112" s="10">
        <f>I112-G112</f>
        <v>0</v>
      </c>
      <c r="I112" s="10">
        <v>174798</v>
      </c>
      <c r="J112" s="10">
        <f>K112-I112</f>
        <v>169345</v>
      </c>
      <c r="K112" s="45">
        <v>344143</v>
      </c>
      <c r="L112" s="10">
        <v>86309</v>
      </c>
      <c r="M112" s="10">
        <v>79673</v>
      </c>
      <c r="N112" s="46"/>
    </row>
    <row r="113" spans="1:14" x14ac:dyDescent="0.25">
      <c r="A113" s="51"/>
      <c r="B113" s="52"/>
      <c r="C113" s="52">
        <v>943</v>
      </c>
      <c r="D113" s="53" t="s">
        <v>105</v>
      </c>
      <c r="E113" s="10">
        <v>623187</v>
      </c>
      <c r="F113" s="191">
        <f t="shared" ref="F113:F116" si="36">G113-E113</f>
        <v>-170783</v>
      </c>
      <c r="G113" s="10">
        <v>452404</v>
      </c>
      <c r="H113" s="10">
        <f t="shared" ref="H113:H117" si="37">I113-G113</f>
        <v>0</v>
      </c>
      <c r="I113" s="10">
        <v>452404</v>
      </c>
      <c r="J113" s="10">
        <f t="shared" ref="J113:J117" si="38">K113-I113</f>
        <v>148135</v>
      </c>
      <c r="K113" s="45">
        <v>600539</v>
      </c>
      <c r="L113" s="10">
        <v>312721</v>
      </c>
      <c r="M113" s="10">
        <v>260508.32835622801</v>
      </c>
      <c r="N113" s="46"/>
    </row>
    <row r="114" spans="1:14" x14ac:dyDescent="0.25">
      <c r="A114" s="51"/>
      <c r="B114" s="52"/>
      <c r="C114" s="52">
        <v>952</v>
      </c>
      <c r="D114" s="53" t="s">
        <v>106</v>
      </c>
      <c r="E114" s="10">
        <v>637644</v>
      </c>
      <c r="F114" s="191">
        <f t="shared" si="36"/>
        <v>-609668</v>
      </c>
      <c r="G114" s="10">
        <v>27976</v>
      </c>
      <c r="H114" s="10">
        <f t="shared" si="37"/>
        <v>0</v>
      </c>
      <c r="I114" s="10">
        <v>27976</v>
      </c>
      <c r="J114" s="10">
        <f t="shared" si="38"/>
        <v>0</v>
      </c>
      <c r="K114" s="45">
        <v>27976</v>
      </c>
      <c r="L114" s="10">
        <v>146123</v>
      </c>
      <c r="M114" s="10">
        <v>80293</v>
      </c>
      <c r="N114" s="46"/>
    </row>
    <row r="115" spans="1:14" x14ac:dyDescent="0.25">
      <c r="A115" s="51"/>
      <c r="B115" s="52"/>
      <c r="C115" s="52">
        <v>961</v>
      </c>
      <c r="D115" s="53" t="s">
        <v>107</v>
      </c>
      <c r="E115" s="10">
        <v>157633</v>
      </c>
      <c r="F115" s="191">
        <f t="shared" si="36"/>
        <v>287060</v>
      </c>
      <c r="G115" s="10">
        <v>444693</v>
      </c>
      <c r="H115" s="10">
        <f t="shared" si="37"/>
        <v>0</v>
      </c>
      <c r="I115" s="10">
        <v>444693</v>
      </c>
      <c r="J115" s="10">
        <f t="shared" si="38"/>
        <v>96575</v>
      </c>
      <c r="K115" s="45">
        <v>541268</v>
      </c>
      <c r="L115" s="10">
        <v>124229</v>
      </c>
      <c r="M115" s="10">
        <v>117353.50720021235</v>
      </c>
      <c r="N115" s="46"/>
    </row>
    <row r="116" spans="1:14" x14ac:dyDescent="0.25">
      <c r="A116" s="51"/>
      <c r="B116" s="52"/>
      <c r="C116" s="52">
        <v>971</v>
      </c>
      <c r="D116" s="53" t="s">
        <v>108</v>
      </c>
      <c r="E116" s="10">
        <v>14152</v>
      </c>
      <c r="F116" s="191">
        <f t="shared" si="36"/>
        <v>1321</v>
      </c>
      <c r="G116" s="10">
        <v>15473</v>
      </c>
      <c r="H116" s="10">
        <f t="shared" si="37"/>
        <v>0</v>
      </c>
      <c r="I116" s="10">
        <v>15473</v>
      </c>
      <c r="J116" s="10">
        <f t="shared" si="38"/>
        <v>0</v>
      </c>
      <c r="K116" s="45">
        <v>15473</v>
      </c>
      <c r="L116" s="10">
        <v>14152</v>
      </c>
      <c r="M116" s="10">
        <v>14152.100338443161</v>
      </c>
      <c r="N116" s="46"/>
    </row>
    <row r="117" spans="1:14" x14ac:dyDescent="0.25">
      <c r="A117" s="247" t="s">
        <v>111</v>
      </c>
      <c r="B117" s="248"/>
      <c r="C117" s="248"/>
      <c r="D117" s="249"/>
      <c r="E117" s="48">
        <f>SUM(E112:E116)</f>
        <v>1549219</v>
      </c>
      <c r="F117" s="210">
        <f>G117-E117</f>
        <v>-433875</v>
      </c>
      <c r="G117" s="48">
        <f>SUM(G112:G116)</f>
        <v>1115344</v>
      </c>
      <c r="H117" s="48">
        <f t="shared" si="37"/>
        <v>0</v>
      </c>
      <c r="I117" s="48">
        <f>SUM(I112:I116)</f>
        <v>1115344</v>
      </c>
      <c r="J117" s="48">
        <f t="shared" si="38"/>
        <v>414055</v>
      </c>
      <c r="K117" s="35">
        <f>SUM(K112:K116)</f>
        <v>1529399</v>
      </c>
      <c r="L117" s="48">
        <f>SUM(L112:L116)</f>
        <v>683534</v>
      </c>
      <c r="M117" s="48">
        <f>SUM(M112:M116)</f>
        <v>551979.93589488359</v>
      </c>
      <c r="N117" s="66"/>
    </row>
    <row r="118" spans="1:14" x14ac:dyDescent="0.25">
      <c r="L118" s="46"/>
    </row>
    <row r="119" spans="1:14" x14ac:dyDescent="0.25">
      <c r="A119" t="s">
        <v>113</v>
      </c>
      <c r="G119" s="46"/>
      <c r="H119" s="46"/>
      <c r="I119" s="46"/>
      <c r="J119" s="46"/>
      <c r="K119" s="58"/>
      <c r="L119" s="58"/>
      <c r="M119" s="46" t="s">
        <v>114</v>
      </c>
      <c r="N119" s="58"/>
    </row>
    <row r="120" spans="1:14" s="56" customFormat="1" x14ac:dyDescent="0.25">
      <c r="G120" s="57"/>
      <c r="H120" s="57"/>
      <c r="I120" s="57"/>
      <c r="J120" s="57"/>
      <c r="K120" s="57"/>
      <c r="L120" s="58"/>
      <c r="M120" s="58"/>
    </row>
  </sheetData>
  <mergeCells count="10">
    <mergeCell ref="A111:D111"/>
    <mergeCell ref="A117:D117"/>
    <mergeCell ref="A109:D109"/>
    <mergeCell ref="A6:M6"/>
    <mergeCell ref="A47:M47"/>
    <mergeCell ref="A2:M2"/>
    <mergeCell ref="A4:M4"/>
    <mergeCell ref="A37:D37"/>
    <mergeCell ref="A39:D39"/>
    <mergeCell ref="A45:D45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J28"/>
  <sheetViews>
    <sheetView topLeftCell="A10" zoomScaleNormal="100" workbookViewId="0">
      <selection activeCell="B5" sqref="B5:B26"/>
    </sheetView>
  </sheetViews>
  <sheetFormatPr defaultRowHeight="15" x14ac:dyDescent="0.25"/>
  <cols>
    <col min="1" max="1" width="59.85546875" customWidth="1"/>
    <col min="2" max="2" width="20.140625" customWidth="1"/>
    <col min="3" max="3" width="20.85546875" customWidth="1"/>
    <col min="4" max="4" width="21.42578125" customWidth="1"/>
    <col min="6" max="6" width="49.140625" customWidth="1"/>
    <col min="7" max="8" width="11.28515625" bestFit="1" customWidth="1"/>
  </cols>
  <sheetData>
    <row r="1" spans="1:10" ht="18" x14ac:dyDescent="0.25">
      <c r="A1" s="4"/>
      <c r="B1" s="4"/>
      <c r="C1" s="5"/>
      <c r="D1" s="5"/>
    </row>
    <row r="2" spans="1:10" ht="15.75" x14ac:dyDescent="0.25">
      <c r="A2" s="223" t="s">
        <v>199</v>
      </c>
      <c r="B2" s="253"/>
      <c r="C2" s="253"/>
      <c r="D2" s="253"/>
    </row>
    <row r="3" spans="1:10" ht="18" x14ac:dyDescent="0.25">
      <c r="A3" s="4"/>
      <c r="B3" s="4"/>
      <c r="C3" s="5"/>
      <c r="D3" s="5"/>
    </row>
    <row r="4" spans="1:10" ht="38.25" x14ac:dyDescent="0.25">
      <c r="A4" s="24" t="s">
        <v>22</v>
      </c>
      <c r="B4" s="23" t="s">
        <v>211</v>
      </c>
      <c r="C4" s="24" t="s">
        <v>35</v>
      </c>
      <c r="D4" s="24" t="s">
        <v>36</v>
      </c>
    </row>
    <row r="5" spans="1:10" s="49" customFormat="1" ht="15.75" customHeight="1" x14ac:dyDescent="0.25">
      <c r="A5" s="12" t="s">
        <v>23</v>
      </c>
      <c r="B5" s="35">
        <f>B6+B9+B11+B13+B22+B24</f>
        <v>275301134</v>
      </c>
      <c r="C5" s="35">
        <f t="shared" ref="C5:D5" si="0">C6+C9+C11+C13+C22+C24</f>
        <v>210431070</v>
      </c>
      <c r="D5" s="35">
        <f t="shared" si="0"/>
        <v>222656939</v>
      </c>
      <c r="F5" s="54"/>
      <c r="G5" s="54"/>
      <c r="H5" s="54"/>
      <c r="I5" s="54"/>
      <c r="J5" s="54"/>
    </row>
    <row r="6" spans="1:10" s="49" customFormat="1" ht="15.75" customHeight="1" x14ac:dyDescent="0.25">
      <c r="A6" s="12" t="s">
        <v>43</v>
      </c>
      <c r="B6" s="35">
        <f>B7+B8</f>
        <v>10731301</v>
      </c>
      <c r="C6" s="35">
        <f>C7+C8</f>
        <v>5348729</v>
      </c>
      <c r="D6" s="35">
        <f>D7+D8</f>
        <v>5348729</v>
      </c>
      <c r="F6" s="54"/>
      <c r="G6" s="54"/>
      <c r="H6" s="54"/>
    </row>
    <row r="7" spans="1:10" x14ac:dyDescent="0.25">
      <c r="A7" s="40" t="s">
        <v>44</v>
      </c>
      <c r="B7" s="45">
        <f>5308911+3956834+877809+86318</f>
        <v>10229872</v>
      </c>
      <c r="C7" s="45">
        <v>5348729</v>
      </c>
      <c r="D7" s="45">
        <v>5348729</v>
      </c>
    </row>
    <row r="8" spans="1:10" x14ac:dyDescent="0.25">
      <c r="A8" s="41" t="s">
        <v>45</v>
      </c>
      <c r="B8" s="45">
        <f>39735+461694</f>
        <v>501429</v>
      </c>
      <c r="C8" s="45"/>
      <c r="D8" s="45"/>
    </row>
    <row r="9" spans="1:10" s="49" customFormat="1" x14ac:dyDescent="0.25">
      <c r="A9" s="12" t="s">
        <v>46</v>
      </c>
      <c r="B9" s="35">
        <f>B10</f>
        <v>2393500</v>
      </c>
      <c r="C9" s="35">
        <f>C10</f>
        <v>1717394</v>
      </c>
      <c r="D9" s="35">
        <f>D10</f>
        <v>1717393</v>
      </c>
    </row>
    <row r="10" spans="1:10" x14ac:dyDescent="0.25">
      <c r="A10" s="42" t="s">
        <v>47</v>
      </c>
      <c r="B10" s="45">
        <f>1984480+409020</f>
        <v>2393500</v>
      </c>
      <c r="C10" s="45">
        <v>1717394</v>
      </c>
      <c r="D10" s="45">
        <v>1717393</v>
      </c>
    </row>
    <row r="11" spans="1:10" s="49" customFormat="1" x14ac:dyDescent="0.25">
      <c r="A11" s="12" t="s">
        <v>73</v>
      </c>
      <c r="B11" s="35">
        <f>B12</f>
        <v>216903332</v>
      </c>
      <c r="C11" s="35">
        <f>C12</f>
        <v>192952963</v>
      </c>
      <c r="D11" s="35">
        <f>D12</f>
        <v>194564724</v>
      </c>
    </row>
    <row r="12" spans="1:10" x14ac:dyDescent="0.25">
      <c r="A12" s="42" t="s">
        <v>64</v>
      </c>
      <c r="B12" s="46">
        <v>216903332</v>
      </c>
      <c r="C12" s="45">
        <v>192952963</v>
      </c>
      <c r="D12" s="45">
        <v>194564724</v>
      </c>
    </row>
    <row r="13" spans="1:10" s="49" customFormat="1" x14ac:dyDescent="0.25">
      <c r="A13" s="43" t="s">
        <v>74</v>
      </c>
      <c r="B13" s="35">
        <f>SUM(B14:B21)</f>
        <v>44905206</v>
      </c>
      <c r="C13" s="35">
        <f>SUM(C14:C21)</f>
        <v>10236405</v>
      </c>
      <c r="D13" s="35">
        <f>SUM(D14:D21)</f>
        <v>20850527</v>
      </c>
      <c r="F13" s="54"/>
      <c r="G13" s="54"/>
      <c r="H13" s="54"/>
    </row>
    <row r="14" spans="1:10" x14ac:dyDescent="0.25">
      <c r="A14" s="42" t="s">
        <v>65</v>
      </c>
      <c r="B14" s="45"/>
      <c r="C14" s="45"/>
      <c r="D14" s="45"/>
    </row>
    <row r="15" spans="1:10" x14ac:dyDescent="0.25">
      <c r="A15" s="42" t="s">
        <v>66</v>
      </c>
      <c r="B15" s="45">
        <f>666103+8812348</f>
        <v>9478451</v>
      </c>
      <c r="C15" s="45">
        <v>945809</v>
      </c>
      <c r="D15" s="45">
        <v>942106</v>
      </c>
    </row>
    <row r="16" spans="1:10" x14ac:dyDescent="0.25">
      <c r="A16" s="42" t="s">
        <v>88</v>
      </c>
      <c r="B16" s="45">
        <f>50230</f>
        <v>50230</v>
      </c>
      <c r="C16" s="45"/>
      <c r="D16" s="45"/>
    </row>
    <row r="17" spans="1:4" x14ac:dyDescent="0.25">
      <c r="A17" s="42" t="s">
        <v>67</v>
      </c>
      <c r="B17" s="45">
        <v>2593775</v>
      </c>
      <c r="C17" s="45"/>
      <c r="D17" s="45"/>
    </row>
    <row r="18" spans="1:4" x14ac:dyDescent="0.25">
      <c r="A18" s="42" t="s">
        <v>68</v>
      </c>
      <c r="B18" s="45">
        <v>225158</v>
      </c>
      <c r="C18" s="45"/>
      <c r="D18" s="45"/>
    </row>
    <row r="19" spans="1:4" x14ac:dyDescent="0.25">
      <c r="A19" s="42" t="s">
        <v>69</v>
      </c>
      <c r="B19" s="45">
        <v>10346257</v>
      </c>
      <c r="C19" s="45"/>
      <c r="D19" s="45"/>
    </row>
    <row r="20" spans="1:4" x14ac:dyDescent="0.25">
      <c r="A20" s="42" t="s">
        <v>91</v>
      </c>
      <c r="B20" s="45">
        <v>645079</v>
      </c>
      <c r="C20" s="45"/>
      <c r="D20" s="45"/>
    </row>
    <row r="21" spans="1:4" x14ac:dyDescent="0.25">
      <c r="A21" s="42" t="s">
        <v>70</v>
      </c>
      <c r="B21" s="45">
        <f>17165116+4401140</f>
        <v>21566256</v>
      </c>
      <c r="C21" s="45">
        <v>9290596</v>
      </c>
      <c r="D21" s="45">
        <v>19908421</v>
      </c>
    </row>
    <row r="22" spans="1:4" s="49" customFormat="1" x14ac:dyDescent="0.25">
      <c r="A22" s="43" t="s">
        <v>75</v>
      </c>
      <c r="B22" s="35">
        <f>B23</f>
        <v>366600</v>
      </c>
      <c r="C22" s="35">
        <f>C23</f>
        <v>174398</v>
      </c>
      <c r="D22" s="35">
        <f>D23</f>
        <v>174398</v>
      </c>
    </row>
    <row r="23" spans="1:4" x14ac:dyDescent="0.25">
      <c r="A23" s="42" t="s">
        <v>71</v>
      </c>
      <c r="B23" s="45">
        <f>228701+137899</f>
        <v>366600</v>
      </c>
      <c r="C23" s="45">
        <v>174398</v>
      </c>
      <c r="D23" s="45">
        <v>174398</v>
      </c>
    </row>
    <row r="24" spans="1:4" s="49" customFormat="1" ht="25.5" x14ac:dyDescent="0.25">
      <c r="A24" s="44" t="s">
        <v>76</v>
      </c>
      <c r="B24" s="35">
        <f>B25</f>
        <v>1195</v>
      </c>
      <c r="C24" s="35">
        <f>C25</f>
        <v>1181</v>
      </c>
      <c r="D24" s="35">
        <f>D25</f>
        <v>1168</v>
      </c>
    </row>
    <row r="25" spans="1:4" x14ac:dyDescent="0.25">
      <c r="A25" s="42" t="s">
        <v>72</v>
      </c>
      <c r="B25" s="45">
        <f>1195</f>
        <v>1195</v>
      </c>
      <c r="C25" s="45">
        <v>1181</v>
      </c>
      <c r="D25" s="45">
        <v>1168</v>
      </c>
    </row>
    <row r="26" spans="1:4" ht="18" customHeight="1" x14ac:dyDescent="0.25">
      <c r="A26" s="61" t="s">
        <v>100</v>
      </c>
      <c r="B26" s="60">
        <f>B7+B8+B10+B12+B14+B15+B16+B17+B18+B19+B20+B21+B23+B25</f>
        <v>275301134</v>
      </c>
      <c r="C26" s="60">
        <f t="shared" ref="C26:D26" si="1">C7+C8+C10+C12+C14+C15+C16+C17+C18+C19+C20+C21+C23+C25</f>
        <v>210431070</v>
      </c>
      <c r="D26" s="60">
        <f t="shared" si="1"/>
        <v>222656939</v>
      </c>
    </row>
    <row r="27" spans="1:4" s="56" customFormat="1" x14ac:dyDescent="0.25">
      <c r="B27" s="58"/>
      <c r="C27" s="58"/>
      <c r="D27" s="58"/>
    </row>
    <row r="28" spans="1:4" x14ac:dyDescent="0.25">
      <c r="A28" t="s">
        <v>113</v>
      </c>
      <c r="B28" s="46"/>
      <c r="C28" s="46"/>
      <c r="D28" s="46" t="s">
        <v>114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10"/>
  <sheetViews>
    <sheetView tabSelected="1" zoomScale="85" zoomScaleNormal="85" workbookViewId="0">
      <selection activeCell="B5" sqref="B5:B7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7"/>
      <c r="B1" s="27"/>
      <c r="C1" s="5"/>
      <c r="D1" s="5"/>
    </row>
    <row r="2" spans="1:4" ht="15.75" x14ac:dyDescent="0.25">
      <c r="A2" s="223" t="s">
        <v>200</v>
      </c>
      <c r="B2" s="253"/>
      <c r="C2" s="253"/>
      <c r="D2" s="253"/>
    </row>
    <row r="3" spans="1:4" ht="18" x14ac:dyDescent="0.25">
      <c r="A3" s="27"/>
      <c r="B3" s="27"/>
      <c r="C3" s="5"/>
      <c r="D3" s="5"/>
    </row>
    <row r="4" spans="1:4" ht="38.25" x14ac:dyDescent="0.25">
      <c r="A4" s="24" t="s">
        <v>22</v>
      </c>
      <c r="B4" s="23" t="s">
        <v>210</v>
      </c>
      <c r="C4" s="24" t="s">
        <v>35</v>
      </c>
      <c r="D4" s="24" t="s">
        <v>36</v>
      </c>
    </row>
    <row r="5" spans="1:4" ht="15.75" customHeight="1" x14ac:dyDescent="0.25">
      <c r="A5" s="12" t="s">
        <v>23</v>
      </c>
      <c r="B5" s="9">
        <f>B6</f>
        <v>275301134</v>
      </c>
      <c r="C5" s="9">
        <f t="shared" ref="C5:D6" si="0">C6</f>
        <v>210431070</v>
      </c>
      <c r="D5" s="9">
        <f t="shared" si="0"/>
        <v>222656939</v>
      </c>
    </row>
    <row r="6" spans="1:4" ht="15.75" customHeight="1" x14ac:dyDescent="0.25">
      <c r="A6" s="12" t="s">
        <v>77</v>
      </c>
      <c r="B6" s="9">
        <f>B7</f>
        <v>275301134</v>
      </c>
      <c r="C6" s="9">
        <f t="shared" si="0"/>
        <v>210431070</v>
      </c>
      <c r="D6" s="9">
        <f t="shared" si="0"/>
        <v>222656939</v>
      </c>
    </row>
    <row r="7" spans="1:4" x14ac:dyDescent="0.25">
      <c r="A7" s="19" t="s">
        <v>78</v>
      </c>
      <c r="B7" s="10">
        <v>275301134</v>
      </c>
      <c r="C7" s="10">
        <v>210431070</v>
      </c>
      <c r="D7" s="10">
        <v>222656939</v>
      </c>
    </row>
    <row r="10" spans="1:4" x14ac:dyDescent="0.25">
      <c r="A10" t="s">
        <v>113</v>
      </c>
      <c r="D10" t="s">
        <v>114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17"/>
  <sheetViews>
    <sheetView workbookViewId="0">
      <selection activeCell="F31" sqref="F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223" t="s">
        <v>195</v>
      </c>
      <c r="B2" s="223"/>
      <c r="C2" s="223"/>
      <c r="D2" s="223"/>
      <c r="E2" s="223"/>
      <c r="F2" s="225"/>
      <c r="G2" s="225"/>
    </row>
    <row r="3" spans="1:7" ht="18" x14ac:dyDescent="0.25">
      <c r="A3" s="4"/>
      <c r="B3" s="4"/>
      <c r="C3" s="4"/>
      <c r="D3" s="4"/>
      <c r="E3" s="4"/>
      <c r="F3" s="5"/>
      <c r="G3" s="5"/>
    </row>
    <row r="4" spans="1:7" ht="18" customHeight="1" x14ac:dyDescent="0.25">
      <c r="A4" s="223" t="s">
        <v>201</v>
      </c>
      <c r="B4" s="232"/>
      <c r="C4" s="232"/>
      <c r="D4" s="232"/>
      <c r="E4" s="232"/>
      <c r="F4" s="232"/>
      <c r="G4" s="232"/>
    </row>
    <row r="5" spans="1:7" ht="18" x14ac:dyDescent="0.25">
      <c r="A5" s="4"/>
      <c r="B5" s="4"/>
      <c r="C5" s="4"/>
      <c r="D5" s="4"/>
      <c r="E5" s="4"/>
      <c r="F5" s="5"/>
      <c r="G5" s="5"/>
    </row>
    <row r="6" spans="1:7" ht="25.5" x14ac:dyDescent="0.25">
      <c r="A6" s="24" t="s">
        <v>12</v>
      </c>
      <c r="B6" s="23" t="s">
        <v>13</v>
      </c>
      <c r="C6" s="23" t="s">
        <v>14</v>
      </c>
      <c r="D6" s="23" t="s">
        <v>26</v>
      </c>
      <c r="E6" s="24" t="s">
        <v>34</v>
      </c>
      <c r="F6" s="24" t="s">
        <v>35</v>
      </c>
      <c r="G6" s="24" t="s">
        <v>36</v>
      </c>
    </row>
    <row r="7" spans="1:7" ht="25.5" x14ac:dyDescent="0.25">
      <c r="A7" s="12">
        <v>8</v>
      </c>
      <c r="B7" s="12"/>
      <c r="C7" s="12"/>
      <c r="D7" s="12" t="s">
        <v>24</v>
      </c>
      <c r="E7" s="10">
        <v>0</v>
      </c>
      <c r="F7" s="10">
        <v>0</v>
      </c>
      <c r="G7" s="10">
        <v>0</v>
      </c>
    </row>
    <row r="8" spans="1:7" x14ac:dyDescent="0.25">
      <c r="A8" s="12"/>
      <c r="B8" s="17">
        <v>84</v>
      </c>
      <c r="C8" s="17"/>
      <c r="D8" s="17" t="s">
        <v>28</v>
      </c>
      <c r="E8" s="10">
        <v>0</v>
      </c>
      <c r="F8" s="10">
        <v>0</v>
      </c>
      <c r="G8" s="10">
        <v>0</v>
      </c>
    </row>
    <row r="9" spans="1:7" ht="25.5" x14ac:dyDescent="0.25">
      <c r="A9" s="13"/>
      <c r="B9" s="13"/>
      <c r="C9" s="14">
        <v>81</v>
      </c>
      <c r="D9" s="19" t="s">
        <v>29</v>
      </c>
      <c r="E9" s="10">
        <v>0</v>
      </c>
      <c r="F9" s="10">
        <v>0</v>
      </c>
      <c r="G9" s="10">
        <v>0</v>
      </c>
    </row>
    <row r="10" spans="1:7" x14ac:dyDescent="0.25">
      <c r="A10" s="13" t="s">
        <v>38</v>
      </c>
      <c r="B10" s="13"/>
      <c r="C10" s="14"/>
      <c r="D10" s="19"/>
      <c r="E10" s="10">
        <v>0</v>
      </c>
      <c r="F10" s="10">
        <v>0</v>
      </c>
      <c r="G10" s="10">
        <v>0</v>
      </c>
    </row>
    <row r="11" spans="1:7" ht="25.5" x14ac:dyDescent="0.25">
      <c r="A11" s="15">
        <v>5</v>
      </c>
      <c r="B11" s="16"/>
      <c r="C11" s="16"/>
      <c r="D11" s="28" t="s">
        <v>25</v>
      </c>
      <c r="E11" s="10">
        <v>0</v>
      </c>
      <c r="F11" s="10">
        <v>0</v>
      </c>
      <c r="G11" s="10">
        <v>0</v>
      </c>
    </row>
    <row r="12" spans="1:7" ht="25.5" x14ac:dyDescent="0.25">
      <c r="A12" s="17"/>
      <c r="B12" s="17">
        <v>54</v>
      </c>
      <c r="C12" s="17"/>
      <c r="D12" s="29" t="s">
        <v>30</v>
      </c>
      <c r="E12" s="10">
        <v>0</v>
      </c>
      <c r="F12" s="10">
        <v>0</v>
      </c>
      <c r="G12" s="11">
        <v>0</v>
      </c>
    </row>
    <row r="13" spans="1:7" x14ac:dyDescent="0.25">
      <c r="A13" s="17"/>
      <c r="B13" s="17"/>
      <c r="C13" s="14">
        <v>11</v>
      </c>
      <c r="D13" s="14" t="s">
        <v>16</v>
      </c>
      <c r="E13" s="10">
        <v>0</v>
      </c>
      <c r="F13" s="10">
        <v>0</v>
      </c>
      <c r="G13" s="11">
        <v>0</v>
      </c>
    </row>
    <row r="14" spans="1:7" x14ac:dyDescent="0.25">
      <c r="A14" s="17"/>
      <c r="B14" s="17"/>
      <c r="C14" s="14">
        <v>31</v>
      </c>
      <c r="D14" s="14" t="s">
        <v>31</v>
      </c>
      <c r="E14" s="10">
        <v>0</v>
      </c>
      <c r="F14" s="10">
        <v>0</v>
      </c>
      <c r="G14" s="11">
        <v>0</v>
      </c>
    </row>
    <row r="15" spans="1:7" x14ac:dyDescent="0.25">
      <c r="A15" s="18" t="s">
        <v>38</v>
      </c>
      <c r="B15" s="16"/>
      <c r="C15" s="16"/>
      <c r="D15" s="28"/>
      <c r="E15" s="10"/>
      <c r="F15" s="10"/>
      <c r="G15" s="10"/>
    </row>
    <row r="17" spans="1:7" x14ac:dyDescent="0.25">
      <c r="A17" t="s">
        <v>113</v>
      </c>
      <c r="G17" t="s">
        <v>114</v>
      </c>
    </row>
  </sheetData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I528"/>
  <sheetViews>
    <sheetView zoomScale="80" zoomScaleNormal="80" workbookViewId="0">
      <pane ySplit="3" topLeftCell="A470" activePane="bottomLeft" state="frozen"/>
      <selection pane="bottomLeft" activeCell="B535" sqref="B535"/>
    </sheetView>
  </sheetViews>
  <sheetFormatPr defaultColWidth="8.85546875" defaultRowHeight="15" x14ac:dyDescent="0.25"/>
  <cols>
    <col min="1" max="1" width="19.85546875" style="67" customWidth="1"/>
    <col min="2" max="2" width="44.5703125" style="68" customWidth="1"/>
    <col min="3" max="6" width="18.7109375" style="70" customWidth="1"/>
    <col min="7" max="7" width="22" style="83" customWidth="1"/>
    <col min="8" max="8" width="12.140625" style="70" customWidth="1"/>
    <col min="9" max="9" width="43.28515625" style="70" customWidth="1"/>
    <col min="10" max="16384" width="8.85546875" style="70"/>
  </cols>
  <sheetData>
    <row r="1" spans="1:9" ht="23.25" customHeight="1" x14ac:dyDescent="0.25">
      <c r="A1" s="258" t="s">
        <v>215</v>
      </c>
      <c r="B1" s="259"/>
      <c r="C1" s="259"/>
      <c r="D1" s="259"/>
      <c r="E1" s="259"/>
      <c r="F1" s="259"/>
    </row>
    <row r="2" spans="1:9" ht="20.25" customHeight="1" x14ac:dyDescent="0.25">
      <c r="A2" s="258" t="s">
        <v>202</v>
      </c>
      <c r="B2" s="258"/>
      <c r="C2" s="258"/>
      <c r="D2" s="258"/>
      <c r="E2" s="258"/>
      <c r="F2" s="258"/>
    </row>
    <row r="3" spans="1:9" ht="57" x14ac:dyDescent="0.25">
      <c r="A3" s="71" t="s">
        <v>118</v>
      </c>
      <c r="B3" s="72" t="s">
        <v>119</v>
      </c>
      <c r="C3" s="73" t="s">
        <v>212</v>
      </c>
      <c r="D3" s="73" t="s">
        <v>120</v>
      </c>
      <c r="E3" s="73" t="s">
        <v>121</v>
      </c>
      <c r="F3" s="73" t="s">
        <v>213</v>
      </c>
    </row>
    <row r="4" spans="1:9" x14ac:dyDescent="0.25">
      <c r="A4" s="74">
        <v>26395</v>
      </c>
      <c r="B4" s="75" t="s">
        <v>112</v>
      </c>
      <c r="C4" s="76">
        <f>266236745+877809</f>
        <v>267114554</v>
      </c>
      <c r="D4" s="76">
        <f>D5+D243</f>
        <v>9668268</v>
      </c>
      <c r="E4" s="76">
        <f>E5+E243</f>
        <v>17854848</v>
      </c>
      <c r="F4" s="76">
        <f t="shared" ref="F4:F51" si="0">C4-D4+E4</f>
        <v>275301134</v>
      </c>
      <c r="G4" s="169"/>
    </row>
    <row r="5" spans="1:9" ht="28.5" x14ac:dyDescent="0.25">
      <c r="A5" s="77">
        <v>3602</v>
      </c>
      <c r="B5" s="78" t="s">
        <v>102</v>
      </c>
      <c r="C5" s="79">
        <v>55785198</v>
      </c>
      <c r="D5" s="79">
        <f>D6+D98+D158+D194</f>
        <v>8751286</v>
      </c>
      <c r="E5" s="79">
        <f>E6+E98+E158+E194</f>
        <v>990266</v>
      </c>
      <c r="F5" s="79">
        <f t="shared" si="0"/>
        <v>48024178</v>
      </c>
      <c r="G5" s="169"/>
    </row>
    <row r="6" spans="1:9" ht="42.75" x14ac:dyDescent="0.25">
      <c r="A6" s="80" t="s">
        <v>122</v>
      </c>
      <c r="B6" s="81" t="s">
        <v>123</v>
      </c>
      <c r="C6" s="82">
        <v>24661271</v>
      </c>
      <c r="D6" s="82">
        <f>D7+D29+D52+D62+D72+D94</f>
        <v>194306</v>
      </c>
      <c r="E6" s="82">
        <f>E7+E29+E52+E62+E72+E94</f>
        <v>887541</v>
      </c>
      <c r="F6" s="82">
        <f t="shared" si="0"/>
        <v>25354506</v>
      </c>
      <c r="H6" s="69"/>
    </row>
    <row r="7" spans="1:9" x14ac:dyDescent="0.25">
      <c r="A7" s="84">
        <v>11</v>
      </c>
      <c r="B7" s="85" t="s">
        <v>16</v>
      </c>
      <c r="C7" s="86">
        <v>5308911</v>
      </c>
      <c r="D7" s="86">
        <f>D11+D24+D8</f>
        <v>0</v>
      </c>
      <c r="E7" s="86">
        <f t="shared" ref="E7" si="1">E11+E24+E8</f>
        <v>0</v>
      </c>
      <c r="F7" s="86">
        <f t="shared" si="0"/>
        <v>5308911</v>
      </c>
      <c r="I7" s="69"/>
    </row>
    <row r="8" spans="1:9" ht="28.5" x14ac:dyDescent="0.25">
      <c r="A8" s="87">
        <v>41</v>
      </c>
      <c r="B8" s="88" t="s">
        <v>21</v>
      </c>
      <c r="C8" s="89">
        <v>132723</v>
      </c>
      <c r="D8" s="89">
        <f t="shared" ref="D8:E8" si="2">D9</f>
        <v>0</v>
      </c>
      <c r="E8" s="89">
        <f t="shared" si="2"/>
        <v>0</v>
      </c>
      <c r="F8" s="89">
        <f t="shared" si="0"/>
        <v>132723</v>
      </c>
      <c r="H8" s="69"/>
      <c r="I8" s="69"/>
    </row>
    <row r="9" spans="1:9" x14ac:dyDescent="0.25">
      <c r="A9" s="90">
        <v>412</v>
      </c>
      <c r="B9" s="91" t="s">
        <v>124</v>
      </c>
      <c r="C9" s="92">
        <v>132723</v>
      </c>
      <c r="D9" s="92">
        <f>D10</f>
        <v>0</v>
      </c>
      <c r="E9" s="92">
        <f>E10</f>
        <v>0</v>
      </c>
      <c r="F9" s="92">
        <f t="shared" si="0"/>
        <v>132723</v>
      </c>
      <c r="I9" s="69"/>
    </row>
    <row r="10" spans="1:9" x14ac:dyDescent="0.25">
      <c r="A10" s="93">
        <v>4123</v>
      </c>
      <c r="B10" s="94" t="s">
        <v>125</v>
      </c>
      <c r="C10" s="95">
        <v>132723</v>
      </c>
      <c r="D10" s="95"/>
      <c r="E10" s="95"/>
      <c r="F10" s="95">
        <f t="shared" si="0"/>
        <v>132723</v>
      </c>
      <c r="H10" s="69"/>
      <c r="I10" s="69"/>
    </row>
    <row r="11" spans="1:9" ht="28.5" x14ac:dyDescent="0.25">
      <c r="A11" s="87">
        <v>42</v>
      </c>
      <c r="B11" s="96" t="s">
        <v>61</v>
      </c>
      <c r="C11" s="97">
        <v>4054202</v>
      </c>
      <c r="D11" s="97">
        <f>D12+D14+D21</f>
        <v>0</v>
      </c>
      <c r="E11" s="97">
        <f>E12+E14+E21</f>
        <v>0</v>
      </c>
      <c r="F11" s="97">
        <f>F12+F14+F21</f>
        <v>4054202</v>
      </c>
    </row>
    <row r="12" spans="1:9" hidden="1" x14ac:dyDescent="0.25">
      <c r="A12" s="98">
        <v>421</v>
      </c>
      <c r="B12" s="99" t="s">
        <v>126</v>
      </c>
      <c r="C12" s="100">
        <v>0</v>
      </c>
      <c r="D12" s="100">
        <f>D13</f>
        <v>0</v>
      </c>
      <c r="E12" s="100">
        <f>E13</f>
        <v>0</v>
      </c>
      <c r="F12" s="100">
        <f t="shared" si="0"/>
        <v>0</v>
      </c>
      <c r="H12" s="69"/>
    </row>
    <row r="13" spans="1:9" hidden="1" x14ac:dyDescent="0.25">
      <c r="A13" s="101">
        <v>4214</v>
      </c>
      <c r="B13" s="102" t="s">
        <v>127</v>
      </c>
      <c r="C13" s="103">
        <v>0</v>
      </c>
      <c r="D13" s="103"/>
      <c r="E13" s="103"/>
      <c r="F13" s="103">
        <f t="shared" si="0"/>
        <v>0</v>
      </c>
    </row>
    <row r="14" spans="1:9" x14ac:dyDescent="0.25">
      <c r="A14" s="90">
        <v>422</v>
      </c>
      <c r="B14" s="91" t="s">
        <v>128</v>
      </c>
      <c r="C14" s="100">
        <v>3974569</v>
      </c>
      <c r="D14" s="100">
        <f>SUM(D15:D20)</f>
        <v>0</v>
      </c>
      <c r="E14" s="100">
        <f>SUM(E15:E20)</f>
        <v>0</v>
      </c>
      <c r="F14" s="100">
        <f t="shared" si="0"/>
        <v>3974569</v>
      </c>
      <c r="H14" s="69"/>
    </row>
    <row r="15" spans="1:9" hidden="1" x14ac:dyDescent="0.25">
      <c r="A15" s="104">
        <v>4221</v>
      </c>
      <c r="B15" s="105" t="s">
        <v>129</v>
      </c>
      <c r="C15" s="106">
        <v>0</v>
      </c>
      <c r="D15" s="106"/>
      <c r="E15" s="106"/>
      <c r="F15" s="106">
        <f>C15-D15+E15</f>
        <v>0</v>
      </c>
    </row>
    <row r="16" spans="1:9" hidden="1" x14ac:dyDescent="0.25">
      <c r="A16" s="104">
        <v>4222</v>
      </c>
      <c r="B16" s="105" t="s">
        <v>130</v>
      </c>
      <c r="C16" s="106">
        <v>0</v>
      </c>
      <c r="D16" s="106"/>
      <c r="E16" s="106"/>
      <c r="F16" s="106">
        <f t="shared" si="0"/>
        <v>0</v>
      </c>
      <c r="H16" s="69"/>
    </row>
    <row r="17" spans="1:8" hidden="1" x14ac:dyDescent="0.25">
      <c r="A17" s="104">
        <v>4223</v>
      </c>
      <c r="B17" s="105" t="s">
        <v>131</v>
      </c>
      <c r="C17" s="107">
        <v>0</v>
      </c>
      <c r="D17" s="107"/>
      <c r="E17" s="107"/>
      <c r="F17" s="107">
        <f t="shared" si="0"/>
        <v>0</v>
      </c>
    </row>
    <row r="18" spans="1:8" x14ac:dyDescent="0.25">
      <c r="A18" s="104">
        <v>4224</v>
      </c>
      <c r="B18" s="105" t="s">
        <v>132</v>
      </c>
      <c r="C18" s="107">
        <v>3974569</v>
      </c>
      <c r="D18" s="107"/>
      <c r="E18" s="107"/>
      <c r="F18" s="107">
        <f t="shared" si="0"/>
        <v>3974569</v>
      </c>
      <c r="H18" s="69"/>
    </row>
    <row r="19" spans="1:8" hidden="1" x14ac:dyDescent="0.25">
      <c r="A19" s="104">
        <v>4225</v>
      </c>
      <c r="B19" s="105" t="s">
        <v>133</v>
      </c>
      <c r="C19" s="106">
        <v>0</v>
      </c>
      <c r="D19" s="106"/>
      <c r="E19" s="106"/>
      <c r="F19" s="106">
        <f t="shared" si="0"/>
        <v>0</v>
      </c>
    </row>
    <row r="20" spans="1:8" hidden="1" x14ac:dyDescent="0.25">
      <c r="A20" s="104">
        <v>4227</v>
      </c>
      <c r="B20" s="105" t="s">
        <v>134</v>
      </c>
      <c r="C20" s="106">
        <v>0</v>
      </c>
      <c r="D20" s="106"/>
      <c r="E20" s="106"/>
      <c r="F20" s="106">
        <f t="shared" si="0"/>
        <v>0</v>
      </c>
      <c r="H20" s="69"/>
    </row>
    <row r="21" spans="1:8" x14ac:dyDescent="0.25">
      <c r="A21" s="90">
        <v>426</v>
      </c>
      <c r="B21" s="91" t="s">
        <v>135</v>
      </c>
      <c r="C21" s="92">
        <v>79633</v>
      </c>
      <c r="D21" s="92">
        <f>D22+D23</f>
        <v>0</v>
      </c>
      <c r="E21" s="92">
        <f>E22+E23</f>
        <v>0</v>
      </c>
      <c r="F21" s="92">
        <f t="shared" si="0"/>
        <v>79633</v>
      </c>
    </row>
    <row r="22" spans="1:8" x14ac:dyDescent="0.25">
      <c r="A22" s="104">
        <v>4262</v>
      </c>
      <c r="B22" s="105" t="s">
        <v>136</v>
      </c>
      <c r="C22" s="108">
        <v>79633</v>
      </c>
      <c r="D22" s="108"/>
      <c r="E22" s="108"/>
      <c r="F22" s="108">
        <f t="shared" si="0"/>
        <v>79633</v>
      </c>
    </row>
    <row r="23" spans="1:8" hidden="1" x14ac:dyDescent="0.25">
      <c r="A23" s="104">
        <v>4264</v>
      </c>
      <c r="B23" s="105" t="s">
        <v>137</v>
      </c>
      <c r="C23" s="109">
        <v>0</v>
      </c>
      <c r="D23" s="109"/>
      <c r="E23" s="109"/>
      <c r="F23" s="109">
        <f t="shared" si="0"/>
        <v>0</v>
      </c>
    </row>
    <row r="24" spans="1:8" ht="28.5" x14ac:dyDescent="0.25">
      <c r="A24" s="87">
        <v>45</v>
      </c>
      <c r="B24" s="96" t="s">
        <v>63</v>
      </c>
      <c r="C24" s="97">
        <v>1121986</v>
      </c>
      <c r="D24" s="97">
        <f>D25+D27</f>
        <v>0</v>
      </c>
      <c r="E24" s="97">
        <f>E25+E27</f>
        <v>0</v>
      </c>
      <c r="F24" s="97">
        <f t="shared" si="0"/>
        <v>1121986</v>
      </c>
    </row>
    <row r="25" spans="1:8" ht="31.5" customHeight="1" x14ac:dyDescent="0.25">
      <c r="A25" s="90">
        <v>451</v>
      </c>
      <c r="B25" s="91" t="s">
        <v>138</v>
      </c>
      <c r="C25" s="110">
        <v>1121986</v>
      </c>
      <c r="D25" s="110">
        <f>D26</f>
        <v>0</v>
      </c>
      <c r="E25" s="110">
        <f>E26</f>
        <v>0</v>
      </c>
      <c r="F25" s="110">
        <f t="shared" si="0"/>
        <v>1121986</v>
      </c>
    </row>
    <row r="26" spans="1:8" ht="28.5" customHeight="1" x14ac:dyDescent="0.25">
      <c r="A26" s="104">
        <v>4511</v>
      </c>
      <c r="B26" s="94" t="s">
        <v>138</v>
      </c>
      <c r="C26" s="111">
        <v>1121986</v>
      </c>
      <c r="D26" s="111"/>
      <c r="E26" s="111"/>
      <c r="F26" s="111">
        <f t="shared" si="0"/>
        <v>1121986</v>
      </c>
    </row>
    <row r="27" spans="1:8" hidden="1" x14ac:dyDescent="0.25">
      <c r="A27" s="90">
        <v>452</v>
      </c>
      <c r="B27" s="91" t="s">
        <v>139</v>
      </c>
      <c r="C27" s="110">
        <v>0</v>
      </c>
      <c r="D27" s="110">
        <f>D28</f>
        <v>0</v>
      </c>
      <c r="E27" s="110">
        <f>E28</f>
        <v>0</v>
      </c>
      <c r="F27" s="110">
        <f t="shared" si="0"/>
        <v>0</v>
      </c>
    </row>
    <row r="28" spans="1:8" hidden="1" x14ac:dyDescent="0.25">
      <c r="A28" s="104">
        <v>4521</v>
      </c>
      <c r="B28" s="105" t="s">
        <v>139</v>
      </c>
      <c r="C28" s="109">
        <v>0</v>
      </c>
      <c r="D28" s="109"/>
      <c r="E28" s="109"/>
      <c r="F28" s="109">
        <f t="shared" si="0"/>
        <v>0</v>
      </c>
    </row>
    <row r="29" spans="1:8" x14ac:dyDescent="0.25">
      <c r="A29" s="84">
        <v>31</v>
      </c>
      <c r="B29" s="85" t="s">
        <v>31</v>
      </c>
      <c r="C29" s="86">
        <v>1747480</v>
      </c>
      <c r="D29" s="86">
        <f>D30+D47</f>
        <v>0</v>
      </c>
      <c r="E29" s="86">
        <f>E30+E47</f>
        <v>237000</v>
      </c>
      <c r="F29" s="86">
        <f t="shared" si="0"/>
        <v>1984480</v>
      </c>
    </row>
    <row r="30" spans="1:8" ht="28.5" x14ac:dyDescent="0.25">
      <c r="A30" s="87">
        <v>42</v>
      </c>
      <c r="B30" s="96" t="s">
        <v>61</v>
      </c>
      <c r="C30" s="97">
        <v>1484975</v>
      </c>
      <c r="D30" s="97">
        <f>D31+D33+D40+D42+D45</f>
        <v>0</v>
      </c>
      <c r="E30" s="97">
        <f>E31+E33+E40+E42+E45</f>
        <v>237000</v>
      </c>
      <c r="F30" s="97">
        <f t="shared" si="0"/>
        <v>1721975</v>
      </c>
    </row>
    <row r="31" spans="1:8" x14ac:dyDescent="0.25">
      <c r="A31" s="90">
        <v>421</v>
      </c>
      <c r="B31" s="91" t="s">
        <v>126</v>
      </c>
      <c r="C31" s="110">
        <v>10907</v>
      </c>
      <c r="D31" s="110">
        <f>D32</f>
        <v>0</v>
      </c>
      <c r="E31" s="110">
        <f t="shared" ref="E31" si="3">E32</f>
        <v>0</v>
      </c>
      <c r="F31" s="110">
        <f>C31-D31+E31</f>
        <v>10907</v>
      </c>
    </row>
    <row r="32" spans="1:8" x14ac:dyDescent="0.25">
      <c r="A32" s="93">
        <v>4214</v>
      </c>
      <c r="B32" s="102" t="s">
        <v>127</v>
      </c>
      <c r="C32" s="112">
        <v>10907</v>
      </c>
      <c r="D32" s="112"/>
      <c r="E32" s="112"/>
      <c r="F32" s="112">
        <f t="shared" si="0"/>
        <v>10907</v>
      </c>
    </row>
    <row r="33" spans="1:6" x14ac:dyDescent="0.25">
      <c r="A33" s="90">
        <v>422</v>
      </c>
      <c r="B33" s="91" t="s">
        <v>128</v>
      </c>
      <c r="C33" s="113">
        <v>1244940</v>
      </c>
      <c r="D33" s="113">
        <f>SUM(D34:D39)</f>
        <v>0</v>
      </c>
      <c r="E33" s="113">
        <f t="shared" ref="E33" si="4">SUM(E34:E39)</f>
        <v>202000</v>
      </c>
      <c r="F33" s="113">
        <f>C33-D33+E33</f>
        <v>1446940</v>
      </c>
    </row>
    <row r="34" spans="1:6" x14ac:dyDescent="0.25">
      <c r="A34" s="93">
        <v>4221</v>
      </c>
      <c r="B34" s="94" t="s">
        <v>129</v>
      </c>
      <c r="C34" s="114">
        <v>39817</v>
      </c>
      <c r="D34" s="114"/>
      <c r="E34" s="114">
        <v>103000</v>
      </c>
      <c r="F34" s="114">
        <f t="shared" si="0"/>
        <v>142817</v>
      </c>
    </row>
    <row r="35" spans="1:6" x14ac:dyDescent="0.25">
      <c r="A35" s="93">
        <v>4222</v>
      </c>
      <c r="B35" s="94" t="s">
        <v>130</v>
      </c>
      <c r="C35" s="114">
        <v>133</v>
      </c>
      <c r="D35" s="114"/>
      <c r="E35" s="114"/>
      <c r="F35" s="114">
        <f t="shared" si="0"/>
        <v>133</v>
      </c>
    </row>
    <row r="36" spans="1:6" x14ac:dyDescent="0.25">
      <c r="A36" s="93">
        <v>4223</v>
      </c>
      <c r="B36" s="94" t="s">
        <v>131</v>
      </c>
      <c r="C36" s="114">
        <v>13272</v>
      </c>
      <c r="D36" s="114"/>
      <c r="E36" s="114">
        <v>75000</v>
      </c>
      <c r="F36" s="114">
        <f t="shared" si="0"/>
        <v>88272</v>
      </c>
    </row>
    <row r="37" spans="1:6" x14ac:dyDescent="0.25">
      <c r="A37" s="104">
        <v>4224</v>
      </c>
      <c r="B37" s="105" t="s">
        <v>132</v>
      </c>
      <c r="C37" s="114">
        <v>1165174</v>
      </c>
      <c r="D37" s="114"/>
      <c r="E37" s="114"/>
      <c r="F37" s="114">
        <f t="shared" si="0"/>
        <v>1165174</v>
      </c>
    </row>
    <row r="38" spans="1:6" x14ac:dyDescent="0.25">
      <c r="A38" s="104">
        <v>4225</v>
      </c>
      <c r="B38" s="105" t="s">
        <v>133</v>
      </c>
      <c r="C38" s="114">
        <v>13272</v>
      </c>
      <c r="D38" s="114"/>
      <c r="E38" s="114"/>
      <c r="F38" s="114">
        <f t="shared" si="0"/>
        <v>13272</v>
      </c>
    </row>
    <row r="39" spans="1:6" x14ac:dyDescent="0.25">
      <c r="A39" s="104">
        <v>4227</v>
      </c>
      <c r="B39" s="105" t="s">
        <v>134</v>
      </c>
      <c r="C39" s="114">
        <v>13272</v>
      </c>
      <c r="D39" s="114"/>
      <c r="E39" s="114">
        <v>24000</v>
      </c>
      <c r="F39" s="114">
        <f t="shared" si="0"/>
        <v>37272</v>
      </c>
    </row>
    <row r="40" spans="1:6" x14ac:dyDescent="0.25">
      <c r="A40" s="90">
        <v>423</v>
      </c>
      <c r="B40" s="91" t="s">
        <v>140</v>
      </c>
      <c r="C40" s="115">
        <v>199000</v>
      </c>
      <c r="D40" s="115">
        <f>D41</f>
        <v>0</v>
      </c>
      <c r="E40" s="115">
        <f t="shared" ref="E40" si="5">E41</f>
        <v>0</v>
      </c>
      <c r="F40" s="115">
        <f t="shared" si="0"/>
        <v>199000</v>
      </c>
    </row>
    <row r="41" spans="1:6" x14ac:dyDescent="0.25">
      <c r="A41" s="104">
        <v>4231</v>
      </c>
      <c r="B41" s="94" t="s">
        <v>141</v>
      </c>
      <c r="C41" s="116">
        <v>199000</v>
      </c>
      <c r="D41" s="116"/>
      <c r="E41" s="116"/>
      <c r="F41" s="116">
        <f t="shared" si="0"/>
        <v>199000</v>
      </c>
    </row>
    <row r="42" spans="1:6" ht="28.5" x14ac:dyDescent="0.25">
      <c r="A42" s="90">
        <v>424</v>
      </c>
      <c r="B42" s="91" t="s">
        <v>142</v>
      </c>
      <c r="C42" s="117">
        <v>929</v>
      </c>
      <c r="D42" s="117">
        <f>SUM(D43:D44)</f>
        <v>0</v>
      </c>
      <c r="E42" s="117">
        <f t="shared" ref="E42" si="6">SUM(E43:E44)</f>
        <v>0</v>
      </c>
      <c r="F42" s="117">
        <f t="shared" si="0"/>
        <v>929</v>
      </c>
    </row>
    <row r="43" spans="1:6" x14ac:dyDescent="0.25">
      <c r="A43" s="104">
        <v>4241</v>
      </c>
      <c r="B43" s="105" t="s">
        <v>143</v>
      </c>
      <c r="C43" s="118">
        <v>796</v>
      </c>
      <c r="D43" s="118"/>
      <c r="E43" s="118"/>
      <c r="F43" s="118">
        <f t="shared" si="0"/>
        <v>796</v>
      </c>
    </row>
    <row r="44" spans="1:6" ht="28.5" x14ac:dyDescent="0.25">
      <c r="A44" s="104">
        <v>4242</v>
      </c>
      <c r="B44" s="105" t="s">
        <v>144</v>
      </c>
      <c r="C44" s="118">
        <v>133</v>
      </c>
      <c r="D44" s="118"/>
      <c r="E44" s="118"/>
      <c r="F44" s="118">
        <f t="shared" si="0"/>
        <v>133</v>
      </c>
    </row>
    <row r="45" spans="1:6" x14ac:dyDescent="0.25">
      <c r="A45" s="90">
        <v>426</v>
      </c>
      <c r="B45" s="91" t="s">
        <v>135</v>
      </c>
      <c r="C45" s="119">
        <v>29199</v>
      </c>
      <c r="D45" s="119">
        <f>D46</f>
        <v>0</v>
      </c>
      <c r="E45" s="119">
        <f t="shared" ref="E45" si="7">E46</f>
        <v>35000</v>
      </c>
      <c r="F45" s="119">
        <f t="shared" si="0"/>
        <v>64199</v>
      </c>
    </row>
    <row r="46" spans="1:6" x14ac:dyDescent="0.25">
      <c r="A46" s="104">
        <v>4262</v>
      </c>
      <c r="B46" s="105" t="s">
        <v>136</v>
      </c>
      <c r="C46" s="120">
        <v>29199</v>
      </c>
      <c r="D46" s="120"/>
      <c r="E46" s="120">
        <v>35000</v>
      </c>
      <c r="F46" s="120">
        <f t="shared" si="0"/>
        <v>64199</v>
      </c>
    </row>
    <row r="47" spans="1:6" ht="28.5" x14ac:dyDescent="0.25">
      <c r="A47" s="87">
        <v>45</v>
      </c>
      <c r="B47" s="96" t="s">
        <v>63</v>
      </c>
      <c r="C47" s="97">
        <v>262505</v>
      </c>
      <c r="D47" s="97">
        <f>D48+D50</f>
        <v>0</v>
      </c>
      <c r="E47" s="97">
        <f>E48+E50</f>
        <v>0</v>
      </c>
      <c r="F47" s="97">
        <f>C47-D47+E47</f>
        <v>262505</v>
      </c>
    </row>
    <row r="48" spans="1:6" ht="25.5" customHeight="1" x14ac:dyDescent="0.25">
      <c r="A48" s="90">
        <v>451</v>
      </c>
      <c r="B48" s="91" t="s">
        <v>138</v>
      </c>
      <c r="C48" s="119">
        <v>261178</v>
      </c>
      <c r="D48" s="119">
        <f>D49</f>
        <v>0</v>
      </c>
      <c r="E48" s="119">
        <f t="shared" ref="E48" si="8">E49</f>
        <v>0</v>
      </c>
      <c r="F48" s="119">
        <f t="shared" si="0"/>
        <v>261178</v>
      </c>
    </row>
    <row r="49" spans="1:6" ht="25.5" customHeight="1" x14ac:dyDescent="0.25">
      <c r="A49" s="104">
        <v>4511</v>
      </c>
      <c r="B49" s="94" t="s">
        <v>138</v>
      </c>
      <c r="C49" s="120">
        <v>261178</v>
      </c>
      <c r="D49" s="120"/>
      <c r="E49" s="120"/>
      <c r="F49" s="120">
        <f t="shared" si="0"/>
        <v>261178</v>
      </c>
    </row>
    <row r="50" spans="1:6" x14ac:dyDescent="0.25">
      <c r="A50" s="90">
        <v>452</v>
      </c>
      <c r="B50" s="91" t="s">
        <v>139</v>
      </c>
      <c r="C50" s="119">
        <v>1327</v>
      </c>
      <c r="D50" s="119">
        <f>D51</f>
        <v>0</v>
      </c>
      <c r="E50" s="119">
        <f t="shared" ref="E50" si="9">E51</f>
        <v>0</v>
      </c>
      <c r="F50" s="119">
        <f t="shared" si="0"/>
        <v>1327</v>
      </c>
    </row>
    <row r="51" spans="1:6" x14ac:dyDescent="0.25">
      <c r="A51" s="104">
        <v>4521</v>
      </c>
      <c r="B51" s="105" t="s">
        <v>139</v>
      </c>
      <c r="C51" s="120">
        <v>1327</v>
      </c>
      <c r="D51" s="120"/>
      <c r="E51" s="120"/>
      <c r="F51" s="120">
        <f t="shared" si="0"/>
        <v>1327</v>
      </c>
    </row>
    <row r="52" spans="1:6" x14ac:dyDescent="0.25">
      <c r="A52" s="84">
        <v>52</v>
      </c>
      <c r="B52" s="85" t="s">
        <v>39</v>
      </c>
      <c r="C52" s="123">
        <v>209868</v>
      </c>
      <c r="D52" s="123">
        <f t="shared" ref="D52:E52" si="10">D53</f>
        <v>0</v>
      </c>
      <c r="E52" s="123">
        <f t="shared" si="10"/>
        <v>456235</v>
      </c>
      <c r="F52" s="123">
        <f t="shared" ref="F52:F109" si="11">C52-D52+E52</f>
        <v>666103</v>
      </c>
    </row>
    <row r="53" spans="1:6" ht="28.5" x14ac:dyDescent="0.25">
      <c r="A53" s="87">
        <v>42</v>
      </c>
      <c r="B53" s="96" t="s">
        <v>61</v>
      </c>
      <c r="C53" s="97">
        <v>209868</v>
      </c>
      <c r="D53" s="97">
        <f>D54+D56+D60</f>
        <v>0</v>
      </c>
      <c r="E53" s="97">
        <f>E54+E56+E60</f>
        <v>456235</v>
      </c>
      <c r="F53" s="97">
        <f t="shared" si="11"/>
        <v>666103</v>
      </c>
    </row>
    <row r="54" spans="1:6" x14ac:dyDescent="0.25">
      <c r="A54" s="98">
        <v>421</v>
      </c>
      <c r="B54" s="99" t="s">
        <v>126</v>
      </c>
      <c r="C54" s="110">
        <v>664</v>
      </c>
      <c r="D54" s="110">
        <f>D55</f>
        <v>0</v>
      </c>
      <c r="E54" s="110">
        <f t="shared" ref="E54" si="12">E55</f>
        <v>0</v>
      </c>
      <c r="F54" s="110">
        <f t="shared" si="11"/>
        <v>664</v>
      </c>
    </row>
    <row r="55" spans="1:6" x14ac:dyDescent="0.25">
      <c r="A55" s="124">
        <v>4212</v>
      </c>
      <c r="B55" s="125" t="s">
        <v>145</v>
      </c>
      <c r="C55" s="126">
        <v>664</v>
      </c>
      <c r="D55" s="126"/>
      <c r="E55" s="126"/>
      <c r="F55" s="126">
        <f t="shared" si="11"/>
        <v>664</v>
      </c>
    </row>
    <row r="56" spans="1:6" x14ac:dyDescent="0.25">
      <c r="A56" s="90">
        <v>422</v>
      </c>
      <c r="B56" s="91" t="s">
        <v>128</v>
      </c>
      <c r="C56" s="110">
        <v>208540</v>
      </c>
      <c r="D56" s="110">
        <f>SUM(D57:D59)</f>
        <v>0</v>
      </c>
      <c r="E56" s="110">
        <f>SUM(E57:E59)</f>
        <v>456235</v>
      </c>
      <c r="F56" s="110">
        <f>C56-D56+E56</f>
        <v>664775</v>
      </c>
    </row>
    <row r="57" spans="1:6" hidden="1" x14ac:dyDescent="0.25">
      <c r="A57" s="104">
        <v>4221</v>
      </c>
      <c r="B57" s="105" t="s">
        <v>129</v>
      </c>
      <c r="C57" s="109">
        <v>0</v>
      </c>
      <c r="D57" s="109"/>
      <c r="E57" s="109"/>
      <c r="F57" s="109">
        <f t="shared" si="11"/>
        <v>0</v>
      </c>
    </row>
    <row r="58" spans="1:6" x14ac:dyDescent="0.25">
      <c r="A58" s="104">
        <v>4223</v>
      </c>
      <c r="B58" s="105" t="s">
        <v>131</v>
      </c>
      <c r="C58" s="109">
        <v>208540</v>
      </c>
      <c r="D58" s="109"/>
      <c r="E58" s="109"/>
      <c r="F58" s="109">
        <f t="shared" si="11"/>
        <v>208540</v>
      </c>
    </row>
    <row r="59" spans="1:6" x14ac:dyDescent="0.25">
      <c r="A59" s="124">
        <v>4224</v>
      </c>
      <c r="B59" s="125" t="s">
        <v>132</v>
      </c>
      <c r="C59" s="109">
        <v>0</v>
      </c>
      <c r="D59" s="109"/>
      <c r="E59" s="109">
        <v>456235</v>
      </c>
      <c r="F59" s="109">
        <f t="shared" si="11"/>
        <v>456235</v>
      </c>
    </row>
    <row r="60" spans="1:6" x14ac:dyDescent="0.25">
      <c r="A60" s="90">
        <v>426</v>
      </c>
      <c r="B60" s="91" t="s">
        <v>135</v>
      </c>
      <c r="C60" s="110">
        <v>664</v>
      </c>
      <c r="D60" s="110">
        <f>D61</f>
        <v>0</v>
      </c>
      <c r="E60" s="110">
        <f>E61</f>
        <v>0</v>
      </c>
      <c r="F60" s="110">
        <f t="shared" si="11"/>
        <v>664</v>
      </c>
    </row>
    <row r="61" spans="1:6" x14ac:dyDescent="0.25">
      <c r="A61" s="104">
        <v>4262</v>
      </c>
      <c r="B61" s="105" t="s">
        <v>136</v>
      </c>
      <c r="C61" s="109">
        <v>664</v>
      </c>
      <c r="D61" s="109"/>
      <c r="E61" s="109"/>
      <c r="F61" s="109">
        <f t="shared" si="11"/>
        <v>664</v>
      </c>
    </row>
    <row r="62" spans="1:6" x14ac:dyDescent="0.25">
      <c r="A62" s="84">
        <v>581</v>
      </c>
      <c r="B62" s="85" t="s">
        <v>58</v>
      </c>
      <c r="C62" s="123">
        <v>17165116</v>
      </c>
      <c r="D62" s="123">
        <f>D63+D69</f>
        <v>194306</v>
      </c>
      <c r="E62" s="123">
        <f>E63+E69</f>
        <v>194306</v>
      </c>
      <c r="F62" s="123">
        <f t="shared" si="11"/>
        <v>17165116</v>
      </c>
    </row>
    <row r="63" spans="1:6" ht="28.5" x14ac:dyDescent="0.25">
      <c r="A63" s="87">
        <v>42</v>
      </c>
      <c r="B63" s="96" t="s">
        <v>61</v>
      </c>
      <c r="C63" s="97">
        <v>15355839</v>
      </c>
      <c r="D63" s="97">
        <f t="shared" ref="D63:E63" si="13">D64</f>
        <v>194306</v>
      </c>
      <c r="E63" s="97">
        <f t="shared" si="13"/>
        <v>194306</v>
      </c>
      <c r="F63" s="97">
        <f>C63-D63+E63</f>
        <v>15355839</v>
      </c>
    </row>
    <row r="64" spans="1:6" x14ac:dyDescent="0.25">
      <c r="A64" s="90">
        <v>422</v>
      </c>
      <c r="B64" s="91" t="s">
        <v>128</v>
      </c>
      <c r="C64" s="110">
        <v>15355839</v>
      </c>
      <c r="D64" s="110">
        <f>D65+D66+D67+D68</f>
        <v>194306</v>
      </c>
      <c r="E64" s="110">
        <f>E65+E66+E67+E68</f>
        <v>194306</v>
      </c>
      <c r="F64" s="110">
        <f>C64-D64+E64</f>
        <v>15355839</v>
      </c>
    </row>
    <row r="65" spans="1:6" x14ac:dyDescent="0.25">
      <c r="A65" s="124">
        <v>4221</v>
      </c>
      <c r="B65" s="105" t="s">
        <v>129</v>
      </c>
      <c r="C65" s="126">
        <v>67359</v>
      </c>
      <c r="D65" s="126"/>
      <c r="E65" s="126"/>
      <c r="F65" s="126">
        <f>C65-D65+E65</f>
        <v>67359</v>
      </c>
    </row>
    <row r="66" spans="1:6" x14ac:dyDescent="0.25">
      <c r="A66" s="124">
        <v>4222</v>
      </c>
      <c r="B66" s="105" t="s">
        <v>130</v>
      </c>
      <c r="C66" s="126">
        <v>19112</v>
      </c>
      <c r="D66" s="126">
        <v>19112</v>
      </c>
      <c r="E66" s="126"/>
      <c r="F66" s="126">
        <f t="shared" si="11"/>
        <v>0</v>
      </c>
    </row>
    <row r="67" spans="1:6" x14ac:dyDescent="0.25">
      <c r="A67" s="124">
        <v>4223</v>
      </c>
      <c r="B67" s="105" t="s">
        <v>131</v>
      </c>
      <c r="C67" s="126">
        <v>175194</v>
      </c>
      <c r="D67" s="126">
        <v>175194</v>
      </c>
      <c r="E67" s="126"/>
      <c r="F67" s="126">
        <f t="shared" si="11"/>
        <v>0</v>
      </c>
    </row>
    <row r="68" spans="1:6" x14ac:dyDescent="0.25">
      <c r="A68" s="124">
        <v>4224</v>
      </c>
      <c r="B68" s="125" t="s">
        <v>132</v>
      </c>
      <c r="C68" s="126">
        <v>15094174</v>
      </c>
      <c r="D68" s="126"/>
      <c r="E68" s="126">
        <v>194306</v>
      </c>
      <c r="F68" s="126">
        <f t="shared" si="11"/>
        <v>15288480</v>
      </c>
    </row>
    <row r="69" spans="1:6" ht="28.5" x14ac:dyDescent="0.25">
      <c r="A69" s="87">
        <v>45</v>
      </c>
      <c r="B69" s="96" t="s">
        <v>63</v>
      </c>
      <c r="C69" s="121">
        <v>1809277</v>
      </c>
      <c r="D69" s="121">
        <f t="shared" ref="D69:E69" si="14">D70</f>
        <v>0</v>
      </c>
      <c r="E69" s="121">
        <f t="shared" si="14"/>
        <v>0</v>
      </c>
      <c r="F69" s="121">
        <f t="shared" si="11"/>
        <v>1809277</v>
      </c>
    </row>
    <row r="70" spans="1:6" ht="30" customHeight="1" x14ac:dyDescent="0.25">
      <c r="A70" s="90">
        <v>451</v>
      </c>
      <c r="B70" s="91" t="s">
        <v>138</v>
      </c>
      <c r="C70" s="115">
        <v>1809277</v>
      </c>
      <c r="D70" s="115">
        <f>D71</f>
        <v>0</v>
      </c>
      <c r="E70" s="115">
        <f>E71</f>
        <v>0</v>
      </c>
      <c r="F70" s="115">
        <f t="shared" si="11"/>
        <v>1809277</v>
      </c>
    </row>
    <row r="71" spans="1:6" ht="26.25" customHeight="1" x14ac:dyDescent="0.25">
      <c r="A71" s="104">
        <v>4511</v>
      </c>
      <c r="B71" s="105" t="s">
        <v>138</v>
      </c>
      <c r="C71" s="120">
        <v>1809277</v>
      </c>
      <c r="D71" s="120"/>
      <c r="E71" s="120"/>
      <c r="F71" s="120">
        <f t="shared" si="11"/>
        <v>1809277</v>
      </c>
    </row>
    <row r="72" spans="1:6" x14ac:dyDescent="0.25">
      <c r="A72" s="84">
        <v>61</v>
      </c>
      <c r="B72" s="85" t="s">
        <v>55</v>
      </c>
      <c r="C72" s="86">
        <v>228701</v>
      </c>
      <c r="D72" s="86">
        <f t="shared" ref="D72:E72" si="15">D73+D89</f>
        <v>0</v>
      </c>
      <c r="E72" s="86">
        <f t="shared" si="15"/>
        <v>0</v>
      </c>
      <c r="F72" s="86">
        <f t="shared" si="11"/>
        <v>228701</v>
      </c>
    </row>
    <row r="73" spans="1:6" ht="28.5" x14ac:dyDescent="0.25">
      <c r="A73" s="87">
        <v>42</v>
      </c>
      <c r="B73" s="96" t="s">
        <v>61</v>
      </c>
      <c r="C73" s="97">
        <v>221800</v>
      </c>
      <c r="D73" s="97">
        <f>D74+D81+D83+D86</f>
        <v>0</v>
      </c>
      <c r="E73" s="97">
        <f>E74+E81+E83+E86</f>
        <v>0</v>
      </c>
      <c r="F73" s="97">
        <f t="shared" si="11"/>
        <v>221800</v>
      </c>
    </row>
    <row r="74" spans="1:6" x14ac:dyDescent="0.25">
      <c r="A74" s="90">
        <v>422</v>
      </c>
      <c r="B74" s="91" t="s">
        <v>128</v>
      </c>
      <c r="C74" s="110">
        <v>166268</v>
      </c>
      <c r="D74" s="110">
        <f>SUM(D75:D80)</f>
        <v>0</v>
      </c>
      <c r="E74" s="110">
        <f>SUM(E75:E80)</f>
        <v>0</v>
      </c>
      <c r="F74" s="110">
        <f t="shared" si="11"/>
        <v>166268</v>
      </c>
    </row>
    <row r="75" spans="1:6" x14ac:dyDescent="0.25">
      <c r="A75" s="104">
        <v>4221</v>
      </c>
      <c r="B75" s="105" t="s">
        <v>129</v>
      </c>
      <c r="C75" s="109">
        <v>6635</v>
      </c>
      <c r="D75" s="109"/>
      <c r="E75" s="109"/>
      <c r="F75" s="109">
        <f t="shared" si="11"/>
        <v>6635</v>
      </c>
    </row>
    <row r="76" spans="1:6" x14ac:dyDescent="0.25">
      <c r="A76" s="104">
        <v>4222</v>
      </c>
      <c r="B76" s="105" t="s">
        <v>130</v>
      </c>
      <c r="C76" s="109">
        <v>133</v>
      </c>
      <c r="D76" s="109"/>
      <c r="E76" s="109"/>
      <c r="F76" s="109">
        <f t="shared" si="11"/>
        <v>133</v>
      </c>
    </row>
    <row r="77" spans="1:6" x14ac:dyDescent="0.25">
      <c r="A77" s="104">
        <v>4223</v>
      </c>
      <c r="B77" s="105" t="s">
        <v>131</v>
      </c>
      <c r="C77" s="109">
        <v>133</v>
      </c>
      <c r="D77" s="109"/>
      <c r="E77" s="109"/>
      <c r="F77" s="109">
        <f t="shared" si="11"/>
        <v>133</v>
      </c>
    </row>
    <row r="78" spans="1:6" x14ac:dyDescent="0.25">
      <c r="A78" s="104">
        <v>4224</v>
      </c>
      <c r="B78" s="105" t="s">
        <v>132</v>
      </c>
      <c r="C78" s="109">
        <v>159101</v>
      </c>
      <c r="D78" s="109"/>
      <c r="E78" s="109"/>
      <c r="F78" s="109">
        <f t="shared" si="11"/>
        <v>159101</v>
      </c>
    </row>
    <row r="79" spans="1:6" x14ac:dyDescent="0.25">
      <c r="A79" s="104">
        <v>4225</v>
      </c>
      <c r="B79" s="105" t="s">
        <v>133</v>
      </c>
      <c r="C79" s="109">
        <v>133</v>
      </c>
      <c r="D79" s="109"/>
      <c r="E79" s="109"/>
      <c r="F79" s="109">
        <f t="shared" si="11"/>
        <v>133</v>
      </c>
    </row>
    <row r="80" spans="1:6" x14ac:dyDescent="0.25">
      <c r="A80" s="104">
        <v>4227</v>
      </c>
      <c r="B80" s="105" t="s">
        <v>134</v>
      </c>
      <c r="C80" s="109">
        <v>133</v>
      </c>
      <c r="D80" s="109"/>
      <c r="E80" s="109"/>
      <c r="F80" s="109">
        <f t="shared" si="11"/>
        <v>133</v>
      </c>
    </row>
    <row r="81" spans="1:6" x14ac:dyDescent="0.25">
      <c r="A81" s="90">
        <v>423</v>
      </c>
      <c r="B81" s="91" t="s">
        <v>140</v>
      </c>
      <c r="C81" s="115">
        <v>55000</v>
      </c>
      <c r="D81" s="115">
        <f>D82</f>
        <v>0</v>
      </c>
      <c r="E81" s="115">
        <f>E82</f>
        <v>0</v>
      </c>
      <c r="F81" s="115">
        <f t="shared" si="11"/>
        <v>55000</v>
      </c>
    </row>
    <row r="82" spans="1:6" x14ac:dyDescent="0.25">
      <c r="A82" s="104">
        <v>4231</v>
      </c>
      <c r="B82" s="94" t="s">
        <v>141</v>
      </c>
      <c r="C82" s="109">
        <v>55000</v>
      </c>
      <c r="D82" s="109"/>
      <c r="E82" s="109"/>
      <c r="F82" s="109">
        <f t="shared" si="11"/>
        <v>55000</v>
      </c>
    </row>
    <row r="83" spans="1:6" ht="28.5" x14ac:dyDescent="0.25">
      <c r="A83" s="90">
        <v>424</v>
      </c>
      <c r="B83" s="91" t="s">
        <v>142</v>
      </c>
      <c r="C83" s="127">
        <v>266</v>
      </c>
      <c r="D83" s="127">
        <f>SUM(D84:D85)</f>
        <v>0</v>
      </c>
      <c r="E83" s="127">
        <f>SUM(E84:E85)</f>
        <v>0</v>
      </c>
      <c r="F83" s="127">
        <f t="shared" si="11"/>
        <v>266</v>
      </c>
    </row>
    <row r="84" spans="1:6" x14ac:dyDescent="0.25">
      <c r="A84" s="104">
        <v>4241</v>
      </c>
      <c r="B84" s="105" t="s">
        <v>143</v>
      </c>
      <c r="C84" s="128">
        <v>133</v>
      </c>
      <c r="D84" s="128"/>
      <c r="E84" s="128"/>
      <c r="F84" s="128">
        <f t="shared" si="11"/>
        <v>133</v>
      </c>
    </row>
    <row r="85" spans="1:6" ht="28.5" x14ac:dyDescent="0.25">
      <c r="A85" s="104">
        <v>4242</v>
      </c>
      <c r="B85" s="105" t="s">
        <v>144</v>
      </c>
      <c r="C85" s="128">
        <v>133</v>
      </c>
      <c r="D85" s="128"/>
      <c r="E85" s="128"/>
      <c r="F85" s="128">
        <f t="shared" si="11"/>
        <v>133</v>
      </c>
    </row>
    <row r="86" spans="1:6" x14ac:dyDescent="0.25">
      <c r="A86" s="90">
        <v>426</v>
      </c>
      <c r="B86" s="91" t="s">
        <v>135</v>
      </c>
      <c r="C86" s="110">
        <v>266</v>
      </c>
      <c r="D86" s="110">
        <f>D87+D88</f>
        <v>0</v>
      </c>
      <c r="E86" s="110">
        <f>E87+E88</f>
        <v>0</v>
      </c>
      <c r="F86" s="110">
        <f t="shared" si="11"/>
        <v>266</v>
      </c>
    </row>
    <row r="87" spans="1:6" x14ac:dyDescent="0.25">
      <c r="A87" s="104">
        <v>4262</v>
      </c>
      <c r="B87" s="105" t="s">
        <v>136</v>
      </c>
      <c r="C87" s="109">
        <v>133</v>
      </c>
      <c r="D87" s="109"/>
      <c r="E87" s="109"/>
      <c r="F87" s="109">
        <f t="shared" si="11"/>
        <v>133</v>
      </c>
    </row>
    <row r="88" spans="1:6" x14ac:dyDescent="0.25">
      <c r="A88" s="104">
        <v>4264</v>
      </c>
      <c r="B88" s="105" t="s">
        <v>137</v>
      </c>
      <c r="C88" s="109">
        <v>133</v>
      </c>
      <c r="D88" s="109"/>
      <c r="E88" s="109"/>
      <c r="F88" s="109">
        <f t="shared" si="11"/>
        <v>133</v>
      </c>
    </row>
    <row r="89" spans="1:6" ht="28.5" x14ac:dyDescent="0.25">
      <c r="A89" s="87">
        <v>45</v>
      </c>
      <c r="B89" s="96" t="s">
        <v>63</v>
      </c>
      <c r="C89" s="97">
        <v>6901</v>
      </c>
      <c r="D89" s="97">
        <f>D90+D92</f>
        <v>0</v>
      </c>
      <c r="E89" s="97">
        <f>E90+E92</f>
        <v>0</v>
      </c>
      <c r="F89" s="97">
        <f t="shared" si="11"/>
        <v>6901</v>
      </c>
    </row>
    <row r="90" spans="1:6" ht="24.75" customHeight="1" x14ac:dyDescent="0.25">
      <c r="A90" s="90">
        <v>451</v>
      </c>
      <c r="B90" s="91" t="s">
        <v>138</v>
      </c>
      <c r="C90" s="110">
        <v>6768</v>
      </c>
      <c r="D90" s="110">
        <f>D91</f>
        <v>0</v>
      </c>
      <c r="E90" s="110">
        <f>E91</f>
        <v>0</v>
      </c>
      <c r="F90" s="110">
        <f t="shared" si="11"/>
        <v>6768</v>
      </c>
    </row>
    <row r="91" spans="1:6" ht="30" customHeight="1" x14ac:dyDescent="0.25">
      <c r="A91" s="104">
        <v>4511</v>
      </c>
      <c r="B91" s="105" t="s">
        <v>138</v>
      </c>
      <c r="C91" s="109">
        <v>6768</v>
      </c>
      <c r="D91" s="109"/>
      <c r="E91" s="109"/>
      <c r="F91" s="109">
        <f t="shared" si="11"/>
        <v>6768</v>
      </c>
    </row>
    <row r="92" spans="1:6" x14ac:dyDescent="0.25">
      <c r="A92" s="90">
        <v>452</v>
      </c>
      <c r="B92" s="91" t="s">
        <v>139</v>
      </c>
      <c r="C92" s="122">
        <v>133</v>
      </c>
      <c r="D92" s="122">
        <f>D93</f>
        <v>0</v>
      </c>
      <c r="E92" s="122">
        <f>E93</f>
        <v>0</v>
      </c>
      <c r="F92" s="122">
        <f t="shared" si="11"/>
        <v>133</v>
      </c>
    </row>
    <row r="93" spans="1:6" x14ac:dyDescent="0.25">
      <c r="A93" s="104">
        <v>4521</v>
      </c>
      <c r="B93" s="105" t="s">
        <v>139</v>
      </c>
      <c r="C93" s="109">
        <v>133</v>
      </c>
      <c r="D93" s="109"/>
      <c r="E93" s="109"/>
      <c r="F93" s="109">
        <f t="shared" si="11"/>
        <v>133</v>
      </c>
    </row>
    <row r="94" spans="1:6" x14ac:dyDescent="0.25">
      <c r="A94" s="129">
        <v>71</v>
      </c>
      <c r="B94" s="130" t="s">
        <v>62</v>
      </c>
      <c r="C94" s="131">
        <v>1195</v>
      </c>
      <c r="D94" s="131">
        <f t="shared" ref="D94:E95" si="16">D95</f>
        <v>0</v>
      </c>
      <c r="E94" s="131">
        <f t="shared" si="16"/>
        <v>0</v>
      </c>
      <c r="F94" s="131">
        <f t="shared" si="11"/>
        <v>1195</v>
      </c>
    </row>
    <row r="95" spans="1:6" ht="28.5" x14ac:dyDescent="0.25">
      <c r="A95" s="132">
        <v>42</v>
      </c>
      <c r="B95" s="133" t="s">
        <v>61</v>
      </c>
      <c r="C95" s="134">
        <v>1195</v>
      </c>
      <c r="D95" s="134">
        <f t="shared" si="16"/>
        <v>0</v>
      </c>
      <c r="E95" s="134">
        <f t="shared" si="16"/>
        <v>0</v>
      </c>
      <c r="F95" s="134">
        <f t="shared" si="11"/>
        <v>1195</v>
      </c>
    </row>
    <row r="96" spans="1:6" x14ac:dyDescent="0.25">
      <c r="A96" s="98">
        <v>421</v>
      </c>
      <c r="B96" s="99" t="s">
        <v>126</v>
      </c>
      <c r="C96" s="122">
        <v>1195</v>
      </c>
      <c r="D96" s="122">
        <f>D97</f>
        <v>0</v>
      </c>
      <c r="E96" s="122">
        <f>E97</f>
        <v>0</v>
      </c>
      <c r="F96" s="122">
        <f t="shared" si="11"/>
        <v>1195</v>
      </c>
    </row>
    <row r="97" spans="1:6" x14ac:dyDescent="0.25">
      <c r="A97" s="124">
        <v>4214</v>
      </c>
      <c r="B97" s="125" t="s">
        <v>127</v>
      </c>
      <c r="C97" s="109">
        <v>1195</v>
      </c>
      <c r="D97" s="109"/>
      <c r="E97" s="109"/>
      <c r="F97" s="109">
        <f t="shared" si="11"/>
        <v>1195</v>
      </c>
    </row>
    <row r="98" spans="1:6" ht="28.5" x14ac:dyDescent="0.25">
      <c r="A98" s="80" t="s">
        <v>146</v>
      </c>
      <c r="B98" s="81" t="s">
        <v>147</v>
      </c>
      <c r="C98" s="82">
        <v>654613</v>
      </c>
      <c r="D98" s="82">
        <f t="shared" ref="D98:E98" si="17">D99+D106+D132</f>
        <v>488467</v>
      </c>
      <c r="E98" s="82">
        <f t="shared" si="17"/>
        <v>98747</v>
      </c>
      <c r="F98" s="82">
        <f t="shared" si="11"/>
        <v>264893</v>
      </c>
    </row>
    <row r="99" spans="1:6" hidden="1" x14ac:dyDescent="0.25">
      <c r="A99" s="84">
        <v>11</v>
      </c>
      <c r="B99" s="85" t="s">
        <v>16</v>
      </c>
      <c r="C99" s="86">
        <v>0</v>
      </c>
      <c r="D99" s="86">
        <f t="shared" ref="D99:E99" si="18">D100+D103</f>
        <v>0</v>
      </c>
      <c r="E99" s="86">
        <f t="shared" si="18"/>
        <v>0</v>
      </c>
      <c r="F99" s="86">
        <f t="shared" si="11"/>
        <v>0</v>
      </c>
    </row>
    <row r="100" spans="1:6" hidden="1" x14ac:dyDescent="0.25">
      <c r="A100" s="87">
        <v>32</v>
      </c>
      <c r="B100" s="96" t="s">
        <v>27</v>
      </c>
      <c r="C100" s="97">
        <v>0</v>
      </c>
      <c r="D100" s="97">
        <f t="shared" ref="D100:E101" si="19">D101</f>
        <v>0</v>
      </c>
      <c r="E100" s="97">
        <f t="shared" si="19"/>
        <v>0</v>
      </c>
      <c r="F100" s="97">
        <f t="shared" si="11"/>
        <v>0</v>
      </c>
    </row>
    <row r="101" spans="1:6" hidden="1" x14ac:dyDescent="0.25">
      <c r="A101" s="90">
        <v>323</v>
      </c>
      <c r="B101" s="91" t="s">
        <v>148</v>
      </c>
      <c r="C101" s="110">
        <v>0</v>
      </c>
      <c r="D101" s="110">
        <f t="shared" si="19"/>
        <v>0</v>
      </c>
      <c r="E101" s="110">
        <f t="shared" si="19"/>
        <v>0</v>
      </c>
      <c r="F101" s="110">
        <f t="shared" si="11"/>
        <v>0</v>
      </c>
    </row>
    <row r="102" spans="1:6" hidden="1" x14ac:dyDescent="0.25">
      <c r="A102" s="104">
        <v>3237</v>
      </c>
      <c r="B102" s="94" t="s">
        <v>149</v>
      </c>
      <c r="C102" s="111">
        <v>0</v>
      </c>
      <c r="D102" s="111"/>
      <c r="E102" s="111"/>
      <c r="F102" s="111">
        <f t="shared" si="11"/>
        <v>0</v>
      </c>
    </row>
    <row r="103" spans="1:6" ht="28.5" hidden="1" x14ac:dyDescent="0.25">
      <c r="A103" s="87">
        <v>42</v>
      </c>
      <c r="B103" s="96" t="s">
        <v>61</v>
      </c>
      <c r="C103" s="97">
        <v>0</v>
      </c>
      <c r="D103" s="97">
        <v>0</v>
      </c>
      <c r="E103" s="97">
        <v>0</v>
      </c>
      <c r="F103" s="97">
        <f t="shared" si="11"/>
        <v>0</v>
      </c>
    </row>
    <row r="104" spans="1:6" hidden="1" x14ac:dyDescent="0.25">
      <c r="A104" s="90">
        <v>422</v>
      </c>
      <c r="B104" s="91" t="s">
        <v>128</v>
      </c>
      <c r="C104" s="110">
        <v>0</v>
      </c>
      <c r="D104" s="110">
        <v>0</v>
      </c>
      <c r="E104" s="110">
        <v>0</v>
      </c>
      <c r="F104" s="110">
        <f t="shared" si="11"/>
        <v>0</v>
      </c>
    </row>
    <row r="105" spans="1:6" hidden="1" x14ac:dyDescent="0.25">
      <c r="A105" s="104">
        <v>4224</v>
      </c>
      <c r="B105" s="105" t="s">
        <v>132</v>
      </c>
      <c r="C105" s="109">
        <v>0</v>
      </c>
      <c r="D105" s="109"/>
      <c r="E105" s="109"/>
      <c r="F105" s="109">
        <f t="shared" si="11"/>
        <v>0</v>
      </c>
    </row>
    <row r="106" spans="1:6" x14ac:dyDescent="0.25">
      <c r="A106" s="84">
        <v>12</v>
      </c>
      <c r="B106" s="85" t="s">
        <v>52</v>
      </c>
      <c r="C106" s="86">
        <v>98193</v>
      </c>
      <c r="D106" s="86">
        <f t="shared" ref="D106:E106" si="20">D107+D112+D125+D129</f>
        <v>73271</v>
      </c>
      <c r="E106" s="86">
        <f t="shared" si="20"/>
        <v>14813</v>
      </c>
      <c r="F106" s="86">
        <f t="shared" si="11"/>
        <v>39735</v>
      </c>
    </row>
    <row r="107" spans="1:6" hidden="1" x14ac:dyDescent="0.25">
      <c r="A107" s="87">
        <v>31</v>
      </c>
      <c r="B107" s="96" t="s">
        <v>19</v>
      </c>
      <c r="C107" s="97">
        <v>0</v>
      </c>
      <c r="D107" s="97">
        <f t="shared" ref="D107:E107" si="21">D108+D110</f>
        <v>0</v>
      </c>
      <c r="E107" s="97">
        <f t="shared" si="21"/>
        <v>0</v>
      </c>
      <c r="F107" s="97">
        <f t="shared" si="11"/>
        <v>0</v>
      </c>
    </row>
    <row r="108" spans="1:6" hidden="1" x14ac:dyDescent="0.25">
      <c r="A108" s="90">
        <v>311</v>
      </c>
      <c r="B108" s="91" t="s">
        <v>150</v>
      </c>
      <c r="C108" s="110">
        <v>0</v>
      </c>
      <c r="D108" s="110">
        <f t="shared" ref="D108:E108" si="22">D109</f>
        <v>0</v>
      </c>
      <c r="E108" s="110">
        <f t="shared" si="22"/>
        <v>0</v>
      </c>
      <c r="F108" s="110">
        <f t="shared" si="11"/>
        <v>0</v>
      </c>
    </row>
    <row r="109" spans="1:6" hidden="1" x14ac:dyDescent="0.25">
      <c r="A109" s="104">
        <v>3111</v>
      </c>
      <c r="B109" s="94" t="s">
        <v>151</v>
      </c>
      <c r="C109" s="111">
        <v>0</v>
      </c>
      <c r="D109" s="111"/>
      <c r="E109" s="111"/>
      <c r="F109" s="111">
        <f t="shared" si="11"/>
        <v>0</v>
      </c>
    </row>
    <row r="110" spans="1:6" hidden="1" x14ac:dyDescent="0.25">
      <c r="A110" s="90">
        <v>313</v>
      </c>
      <c r="B110" s="91" t="s">
        <v>152</v>
      </c>
      <c r="C110" s="110">
        <v>0</v>
      </c>
      <c r="D110" s="110">
        <f t="shared" ref="D110:E110" si="23">D111</f>
        <v>0</v>
      </c>
      <c r="E110" s="110">
        <f t="shared" si="23"/>
        <v>0</v>
      </c>
      <c r="F110" s="110">
        <f t="shared" ref="F110:F177" si="24">C110-D110+E110</f>
        <v>0</v>
      </c>
    </row>
    <row r="111" spans="1:6" ht="27" hidden="1" customHeight="1" x14ac:dyDescent="0.25">
      <c r="A111" s="104">
        <v>3132</v>
      </c>
      <c r="B111" s="94" t="s">
        <v>153</v>
      </c>
      <c r="C111" s="111">
        <v>0</v>
      </c>
      <c r="D111" s="111"/>
      <c r="E111" s="111"/>
      <c r="F111" s="111">
        <f t="shared" si="24"/>
        <v>0</v>
      </c>
    </row>
    <row r="112" spans="1:6" x14ac:dyDescent="0.25">
      <c r="A112" s="87">
        <v>32</v>
      </c>
      <c r="B112" s="96" t="s">
        <v>27</v>
      </c>
      <c r="C112" s="97">
        <v>82947</v>
      </c>
      <c r="D112" s="97">
        <f>D113+D116+D118+D123</f>
        <v>73271</v>
      </c>
      <c r="E112" s="97">
        <f>E113+E116+E118+E123</f>
        <v>0</v>
      </c>
      <c r="F112" s="97">
        <f t="shared" si="24"/>
        <v>9676</v>
      </c>
    </row>
    <row r="113" spans="1:6" x14ac:dyDescent="0.25">
      <c r="A113" s="90">
        <v>321</v>
      </c>
      <c r="B113" s="91" t="s">
        <v>154</v>
      </c>
      <c r="C113" s="110">
        <v>2778</v>
      </c>
      <c r="D113" s="110">
        <f>D114+D115</f>
        <v>2778</v>
      </c>
      <c r="E113" s="110">
        <f>E114+E115</f>
        <v>0</v>
      </c>
      <c r="F113" s="110">
        <f t="shared" si="24"/>
        <v>0</v>
      </c>
    </row>
    <row r="114" spans="1:6" ht="28.5" hidden="1" x14ac:dyDescent="0.25">
      <c r="A114" s="104">
        <v>3212</v>
      </c>
      <c r="B114" s="94" t="s">
        <v>155</v>
      </c>
      <c r="C114" s="111">
        <v>0</v>
      </c>
      <c r="D114" s="111"/>
      <c r="E114" s="111"/>
      <c r="F114" s="111">
        <f t="shared" si="24"/>
        <v>0</v>
      </c>
    </row>
    <row r="115" spans="1:6" x14ac:dyDescent="0.25">
      <c r="A115" s="104">
        <v>3213</v>
      </c>
      <c r="B115" s="94" t="s">
        <v>156</v>
      </c>
      <c r="C115" s="111">
        <v>2778</v>
      </c>
      <c r="D115" s="111">
        <v>2778</v>
      </c>
      <c r="E115" s="111"/>
      <c r="F115" s="111">
        <f t="shared" si="24"/>
        <v>0</v>
      </c>
    </row>
    <row r="116" spans="1:6" x14ac:dyDescent="0.25">
      <c r="A116" s="90">
        <v>322</v>
      </c>
      <c r="B116" s="91" t="s">
        <v>157</v>
      </c>
      <c r="C116" s="110">
        <v>373</v>
      </c>
      <c r="D116" s="110">
        <f>SUM(D117:D117)</f>
        <v>0</v>
      </c>
      <c r="E116" s="110">
        <f>SUM(E117:E117)</f>
        <v>0</v>
      </c>
      <c r="F116" s="110">
        <f t="shared" si="24"/>
        <v>373</v>
      </c>
    </row>
    <row r="117" spans="1:6" x14ac:dyDescent="0.25">
      <c r="A117" s="104">
        <v>3221</v>
      </c>
      <c r="B117" s="94" t="s">
        <v>158</v>
      </c>
      <c r="C117" s="111">
        <v>373</v>
      </c>
      <c r="D117" s="111"/>
      <c r="E117" s="111"/>
      <c r="F117" s="111">
        <f t="shared" si="24"/>
        <v>373</v>
      </c>
    </row>
    <row r="118" spans="1:6" x14ac:dyDescent="0.25">
      <c r="A118" s="90">
        <v>323</v>
      </c>
      <c r="B118" s="91" t="s">
        <v>148</v>
      </c>
      <c r="C118" s="110">
        <v>79756</v>
      </c>
      <c r="D118" s="110">
        <f t="shared" ref="D118:E118" si="25">SUM(D119:D122)</f>
        <v>70453</v>
      </c>
      <c r="E118" s="110">
        <f t="shared" si="25"/>
        <v>0</v>
      </c>
      <c r="F118" s="110">
        <f t="shared" si="24"/>
        <v>9303</v>
      </c>
    </row>
    <row r="119" spans="1:6" x14ac:dyDescent="0.25">
      <c r="A119" s="104">
        <v>3233</v>
      </c>
      <c r="B119" s="105" t="s">
        <v>159</v>
      </c>
      <c r="C119" s="109">
        <v>2495</v>
      </c>
      <c r="D119" s="109">
        <v>531</v>
      </c>
      <c r="E119" s="109"/>
      <c r="F119" s="109">
        <f t="shared" si="24"/>
        <v>1964</v>
      </c>
    </row>
    <row r="120" spans="1:6" x14ac:dyDescent="0.25">
      <c r="A120" s="104">
        <v>3234</v>
      </c>
      <c r="B120" s="105" t="s">
        <v>160</v>
      </c>
      <c r="C120" s="109">
        <v>13116</v>
      </c>
      <c r="D120" s="109">
        <v>13116</v>
      </c>
      <c r="E120" s="109"/>
      <c r="F120" s="109">
        <f t="shared" si="24"/>
        <v>0</v>
      </c>
    </row>
    <row r="121" spans="1:6" x14ac:dyDescent="0.25">
      <c r="A121" s="104">
        <v>3237</v>
      </c>
      <c r="B121" s="105" t="s">
        <v>149</v>
      </c>
      <c r="C121" s="109">
        <v>56106</v>
      </c>
      <c r="D121" s="109">
        <v>48966</v>
      </c>
      <c r="E121" s="109"/>
      <c r="F121" s="109">
        <f t="shared" si="24"/>
        <v>7140</v>
      </c>
    </row>
    <row r="122" spans="1:6" x14ac:dyDescent="0.25">
      <c r="A122" s="104">
        <v>3239</v>
      </c>
      <c r="B122" s="94" t="s">
        <v>161</v>
      </c>
      <c r="C122" s="111">
        <v>8039</v>
      </c>
      <c r="D122" s="111">
        <v>7840</v>
      </c>
      <c r="E122" s="111"/>
      <c r="F122" s="111">
        <f t="shared" si="24"/>
        <v>199</v>
      </c>
    </row>
    <row r="123" spans="1:6" x14ac:dyDescent="0.25">
      <c r="A123" s="90">
        <v>329</v>
      </c>
      <c r="B123" s="91" t="s">
        <v>162</v>
      </c>
      <c r="C123" s="110">
        <v>40</v>
      </c>
      <c r="D123" s="110">
        <f t="shared" ref="D123:E123" si="26">D124</f>
        <v>40</v>
      </c>
      <c r="E123" s="110">
        <f t="shared" si="26"/>
        <v>0</v>
      </c>
      <c r="F123" s="110">
        <f t="shared" si="24"/>
        <v>0</v>
      </c>
    </row>
    <row r="124" spans="1:6" x14ac:dyDescent="0.25">
      <c r="A124" s="104">
        <v>3295</v>
      </c>
      <c r="B124" s="94" t="s">
        <v>163</v>
      </c>
      <c r="C124" s="111">
        <v>40</v>
      </c>
      <c r="D124" s="111">
        <v>40</v>
      </c>
      <c r="E124" s="111"/>
      <c r="F124" s="111">
        <f t="shared" si="24"/>
        <v>0</v>
      </c>
    </row>
    <row r="125" spans="1:6" ht="28.5" x14ac:dyDescent="0.25">
      <c r="A125" s="87">
        <v>42</v>
      </c>
      <c r="B125" s="96" t="s">
        <v>61</v>
      </c>
      <c r="C125" s="97">
        <v>15246</v>
      </c>
      <c r="D125" s="97">
        <f t="shared" ref="D125:E125" si="27">D126</f>
        <v>0</v>
      </c>
      <c r="E125" s="97">
        <f t="shared" si="27"/>
        <v>14813</v>
      </c>
      <c r="F125" s="97">
        <f t="shared" si="24"/>
        <v>30059</v>
      </c>
    </row>
    <row r="126" spans="1:6" x14ac:dyDescent="0.25">
      <c r="A126" s="90">
        <v>422</v>
      </c>
      <c r="B126" s="91" t="s">
        <v>128</v>
      </c>
      <c r="C126" s="110">
        <v>15246</v>
      </c>
      <c r="D126" s="110">
        <f t="shared" ref="D126:E126" si="28">SUM(D127:D128)</f>
        <v>0</v>
      </c>
      <c r="E126" s="110">
        <f t="shared" si="28"/>
        <v>14813</v>
      </c>
      <c r="F126" s="110">
        <f t="shared" si="24"/>
        <v>30059</v>
      </c>
    </row>
    <row r="127" spans="1:6" x14ac:dyDescent="0.25">
      <c r="A127" s="104">
        <v>4221</v>
      </c>
      <c r="B127" s="105" t="s">
        <v>129</v>
      </c>
      <c r="C127" s="109">
        <v>1652</v>
      </c>
      <c r="D127" s="109"/>
      <c r="E127" s="109">
        <v>10933</v>
      </c>
      <c r="F127" s="109">
        <f t="shared" si="24"/>
        <v>12585</v>
      </c>
    </row>
    <row r="128" spans="1:6" x14ac:dyDescent="0.25">
      <c r="A128" s="104">
        <v>4224</v>
      </c>
      <c r="B128" s="105" t="s">
        <v>132</v>
      </c>
      <c r="C128" s="109">
        <v>13594</v>
      </c>
      <c r="D128" s="109"/>
      <c r="E128" s="109">
        <v>3880</v>
      </c>
      <c r="F128" s="109">
        <f t="shared" si="24"/>
        <v>17474</v>
      </c>
    </row>
    <row r="129" spans="1:6" ht="28.5" hidden="1" x14ac:dyDescent="0.25">
      <c r="A129" s="87">
        <v>45</v>
      </c>
      <c r="B129" s="96" t="s">
        <v>63</v>
      </c>
      <c r="C129" s="97">
        <v>0</v>
      </c>
      <c r="D129" s="97">
        <f t="shared" ref="D129:E130" si="29">D130</f>
        <v>0</v>
      </c>
      <c r="E129" s="97">
        <f t="shared" si="29"/>
        <v>0</v>
      </c>
      <c r="F129" s="97">
        <f t="shared" si="24"/>
        <v>0</v>
      </c>
    </row>
    <row r="130" spans="1:6" ht="26.25" hidden="1" customHeight="1" x14ac:dyDescent="0.25">
      <c r="A130" s="90">
        <v>451</v>
      </c>
      <c r="B130" s="91" t="s">
        <v>138</v>
      </c>
      <c r="C130" s="110">
        <v>0</v>
      </c>
      <c r="D130" s="110">
        <f t="shared" si="29"/>
        <v>0</v>
      </c>
      <c r="E130" s="110">
        <f t="shared" si="29"/>
        <v>0</v>
      </c>
      <c r="F130" s="110">
        <f t="shared" si="24"/>
        <v>0</v>
      </c>
    </row>
    <row r="131" spans="1:6" ht="29.25" hidden="1" customHeight="1" x14ac:dyDescent="0.25">
      <c r="A131" s="104">
        <v>4511</v>
      </c>
      <c r="B131" s="94" t="s">
        <v>138</v>
      </c>
      <c r="C131" s="111">
        <v>0</v>
      </c>
      <c r="D131" s="111"/>
      <c r="E131" s="111"/>
      <c r="F131" s="111">
        <f t="shared" si="24"/>
        <v>0</v>
      </c>
    </row>
    <row r="132" spans="1:6" x14ac:dyDescent="0.25">
      <c r="A132" s="84">
        <v>563</v>
      </c>
      <c r="B132" s="85" t="s">
        <v>164</v>
      </c>
      <c r="C132" s="86">
        <v>556420</v>
      </c>
      <c r="D132" s="86">
        <f t="shared" ref="D132:E132" si="30">D133+D138+D151+D155</f>
        <v>415196</v>
      </c>
      <c r="E132" s="86">
        <f t="shared" si="30"/>
        <v>83934</v>
      </c>
      <c r="F132" s="86">
        <f t="shared" si="24"/>
        <v>225158</v>
      </c>
    </row>
    <row r="133" spans="1:6" hidden="1" x14ac:dyDescent="0.25">
      <c r="A133" s="87">
        <v>31</v>
      </c>
      <c r="B133" s="96" t="s">
        <v>19</v>
      </c>
      <c r="C133" s="97">
        <v>0</v>
      </c>
      <c r="D133" s="97">
        <f t="shared" ref="D133:E133" si="31">D134+D136</f>
        <v>0</v>
      </c>
      <c r="E133" s="97">
        <f t="shared" si="31"/>
        <v>0</v>
      </c>
      <c r="F133" s="97">
        <f t="shared" si="24"/>
        <v>0</v>
      </c>
    </row>
    <row r="134" spans="1:6" hidden="1" x14ac:dyDescent="0.25">
      <c r="A134" s="90">
        <v>311</v>
      </c>
      <c r="B134" s="91" t="s">
        <v>150</v>
      </c>
      <c r="C134" s="110">
        <v>0</v>
      </c>
      <c r="D134" s="110">
        <f t="shared" ref="D134:E134" si="32">D135</f>
        <v>0</v>
      </c>
      <c r="E134" s="110">
        <f t="shared" si="32"/>
        <v>0</v>
      </c>
      <c r="F134" s="110">
        <f t="shared" si="24"/>
        <v>0</v>
      </c>
    </row>
    <row r="135" spans="1:6" hidden="1" x14ac:dyDescent="0.25">
      <c r="A135" s="104">
        <v>3111</v>
      </c>
      <c r="B135" s="94" t="s">
        <v>151</v>
      </c>
      <c r="C135" s="111">
        <v>0</v>
      </c>
      <c r="D135" s="111"/>
      <c r="E135" s="111"/>
      <c r="F135" s="111">
        <f t="shared" si="24"/>
        <v>0</v>
      </c>
    </row>
    <row r="136" spans="1:6" hidden="1" x14ac:dyDescent="0.25">
      <c r="A136" s="90">
        <v>313</v>
      </c>
      <c r="B136" s="91" t="s">
        <v>152</v>
      </c>
      <c r="C136" s="110">
        <v>0</v>
      </c>
      <c r="D136" s="110">
        <f t="shared" ref="D136:E136" si="33">D137</f>
        <v>0</v>
      </c>
      <c r="E136" s="110">
        <f t="shared" si="33"/>
        <v>0</v>
      </c>
      <c r="F136" s="110">
        <f t="shared" si="24"/>
        <v>0</v>
      </c>
    </row>
    <row r="137" spans="1:6" ht="31.5" hidden="1" customHeight="1" x14ac:dyDescent="0.25">
      <c r="A137" s="104">
        <v>3132</v>
      </c>
      <c r="B137" s="94" t="s">
        <v>153</v>
      </c>
      <c r="C137" s="111">
        <v>0</v>
      </c>
      <c r="D137" s="111"/>
      <c r="E137" s="111"/>
      <c r="F137" s="111">
        <f t="shared" si="24"/>
        <v>0</v>
      </c>
    </row>
    <row r="138" spans="1:6" x14ac:dyDescent="0.25">
      <c r="A138" s="87">
        <v>32</v>
      </c>
      <c r="B138" s="96" t="s">
        <v>27</v>
      </c>
      <c r="C138" s="97">
        <v>470021</v>
      </c>
      <c r="D138" s="97">
        <f>D139+D142+D149+D144</f>
        <v>415196</v>
      </c>
      <c r="E138" s="97">
        <f>E139+E142+E149+E144</f>
        <v>0</v>
      </c>
      <c r="F138" s="97">
        <f t="shared" si="24"/>
        <v>54825</v>
      </c>
    </row>
    <row r="139" spans="1:6" x14ac:dyDescent="0.25">
      <c r="A139" s="90">
        <v>321</v>
      </c>
      <c r="B139" s="91" t="s">
        <v>154</v>
      </c>
      <c r="C139" s="110">
        <v>15738</v>
      </c>
      <c r="D139" s="110">
        <f>D140+D141</f>
        <v>15738</v>
      </c>
      <c r="E139" s="110">
        <f>E140+E141</f>
        <v>0</v>
      </c>
      <c r="F139" s="110">
        <f t="shared" si="24"/>
        <v>0</v>
      </c>
    </row>
    <row r="140" spans="1:6" ht="28.5" hidden="1" x14ac:dyDescent="0.25">
      <c r="A140" s="104">
        <v>3212</v>
      </c>
      <c r="B140" s="94" t="s">
        <v>155</v>
      </c>
      <c r="C140" s="111">
        <v>0</v>
      </c>
      <c r="D140" s="111"/>
      <c r="E140" s="111"/>
      <c r="F140" s="111">
        <f t="shared" si="24"/>
        <v>0</v>
      </c>
    </row>
    <row r="141" spans="1:6" x14ac:dyDescent="0.25">
      <c r="A141" s="104">
        <v>3213</v>
      </c>
      <c r="B141" s="94" t="s">
        <v>156</v>
      </c>
      <c r="C141" s="111">
        <v>15738</v>
      </c>
      <c r="D141" s="111">
        <v>15738</v>
      </c>
      <c r="E141" s="111"/>
      <c r="F141" s="111">
        <f t="shared" si="24"/>
        <v>0</v>
      </c>
    </row>
    <row r="142" spans="1:6" x14ac:dyDescent="0.25">
      <c r="A142" s="90">
        <v>322</v>
      </c>
      <c r="B142" s="91" t="s">
        <v>157</v>
      </c>
      <c r="C142" s="110">
        <v>2115</v>
      </c>
      <c r="D142" s="110">
        <f>SUM(D143:D143)</f>
        <v>0</v>
      </c>
      <c r="E142" s="110">
        <f>SUM(E143:E143)</f>
        <v>0</v>
      </c>
      <c r="F142" s="110">
        <f t="shared" si="24"/>
        <v>2115</v>
      </c>
    </row>
    <row r="143" spans="1:6" x14ac:dyDescent="0.25">
      <c r="A143" s="104">
        <v>3221</v>
      </c>
      <c r="B143" s="94" t="s">
        <v>158</v>
      </c>
      <c r="C143" s="111">
        <v>2115</v>
      </c>
      <c r="D143" s="111"/>
      <c r="E143" s="111"/>
      <c r="F143" s="111">
        <f t="shared" si="24"/>
        <v>2115</v>
      </c>
    </row>
    <row r="144" spans="1:6" x14ac:dyDescent="0.25">
      <c r="A144" s="90">
        <v>323</v>
      </c>
      <c r="B144" s="91" t="s">
        <v>148</v>
      </c>
      <c r="C144" s="110">
        <v>451942</v>
      </c>
      <c r="D144" s="110">
        <f t="shared" ref="D144:E144" si="34">SUM(D145:D148)</f>
        <v>399232</v>
      </c>
      <c r="E144" s="110">
        <f t="shared" si="34"/>
        <v>0</v>
      </c>
      <c r="F144" s="110">
        <f t="shared" si="24"/>
        <v>52710</v>
      </c>
    </row>
    <row r="145" spans="1:6" x14ac:dyDescent="0.25">
      <c r="A145" s="104">
        <v>3233</v>
      </c>
      <c r="B145" s="94" t="s">
        <v>159</v>
      </c>
      <c r="C145" s="111">
        <v>14134</v>
      </c>
      <c r="D145" s="111">
        <v>3008</v>
      </c>
      <c r="E145" s="111"/>
      <c r="F145" s="111">
        <f t="shared" si="24"/>
        <v>11126</v>
      </c>
    </row>
    <row r="146" spans="1:6" x14ac:dyDescent="0.25">
      <c r="A146" s="104">
        <v>3234</v>
      </c>
      <c r="B146" s="94" t="s">
        <v>160</v>
      </c>
      <c r="C146" s="111">
        <v>74324</v>
      </c>
      <c r="D146" s="111">
        <v>74324</v>
      </c>
      <c r="E146" s="111"/>
      <c r="F146" s="111">
        <f t="shared" si="24"/>
        <v>0</v>
      </c>
    </row>
    <row r="147" spans="1:6" x14ac:dyDescent="0.25">
      <c r="A147" s="104">
        <v>3237</v>
      </c>
      <c r="B147" s="94" t="s">
        <v>149</v>
      </c>
      <c r="C147" s="111">
        <v>317936</v>
      </c>
      <c r="D147" s="111">
        <v>277480</v>
      </c>
      <c r="E147" s="111"/>
      <c r="F147" s="111">
        <f t="shared" si="24"/>
        <v>40456</v>
      </c>
    </row>
    <row r="148" spans="1:6" x14ac:dyDescent="0.25">
      <c r="A148" s="104">
        <v>3239</v>
      </c>
      <c r="B148" s="94" t="s">
        <v>161</v>
      </c>
      <c r="C148" s="111">
        <v>45548</v>
      </c>
      <c r="D148" s="111">
        <v>44420</v>
      </c>
      <c r="E148" s="111"/>
      <c r="F148" s="111">
        <f t="shared" si="24"/>
        <v>1128</v>
      </c>
    </row>
    <row r="149" spans="1:6" x14ac:dyDescent="0.25">
      <c r="A149" s="90">
        <v>329</v>
      </c>
      <c r="B149" s="91" t="s">
        <v>162</v>
      </c>
      <c r="C149" s="110">
        <v>226</v>
      </c>
      <c r="D149" s="110">
        <f t="shared" ref="D149:E149" si="35">D150</f>
        <v>226</v>
      </c>
      <c r="E149" s="110">
        <f t="shared" si="35"/>
        <v>0</v>
      </c>
      <c r="F149" s="110">
        <f t="shared" si="24"/>
        <v>0</v>
      </c>
    </row>
    <row r="150" spans="1:6" x14ac:dyDescent="0.25">
      <c r="A150" s="104">
        <v>3295</v>
      </c>
      <c r="B150" s="94" t="s">
        <v>163</v>
      </c>
      <c r="C150" s="111">
        <v>226</v>
      </c>
      <c r="D150" s="111">
        <v>226</v>
      </c>
      <c r="E150" s="111"/>
      <c r="F150" s="111">
        <f t="shared" si="24"/>
        <v>0</v>
      </c>
    </row>
    <row r="151" spans="1:6" ht="28.5" x14ac:dyDescent="0.25">
      <c r="A151" s="87">
        <v>42</v>
      </c>
      <c r="B151" s="96" t="s">
        <v>61</v>
      </c>
      <c r="C151" s="97">
        <v>86399</v>
      </c>
      <c r="D151" s="97">
        <f t="shared" ref="D151:E151" si="36">D152</f>
        <v>0</v>
      </c>
      <c r="E151" s="97">
        <f t="shared" si="36"/>
        <v>83934</v>
      </c>
      <c r="F151" s="97">
        <f t="shared" si="24"/>
        <v>170333</v>
      </c>
    </row>
    <row r="152" spans="1:6" x14ac:dyDescent="0.25">
      <c r="A152" s="90">
        <v>422</v>
      </c>
      <c r="B152" s="91" t="s">
        <v>128</v>
      </c>
      <c r="C152" s="110">
        <v>86399</v>
      </c>
      <c r="D152" s="110">
        <f t="shared" ref="D152:E152" si="37">SUM(D153:D154)</f>
        <v>0</v>
      </c>
      <c r="E152" s="110">
        <f t="shared" si="37"/>
        <v>83934</v>
      </c>
      <c r="F152" s="110">
        <f t="shared" si="24"/>
        <v>170333</v>
      </c>
    </row>
    <row r="153" spans="1:6" x14ac:dyDescent="0.25">
      <c r="A153" s="104">
        <v>4221</v>
      </c>
      <c r="B153" s="94" t="s">
        <v>129</v>
      </c>
      <c r="C153" s="111">
        <v>9364</v>
      </c>
      <c r="D153" s="111"/>
      <c r="E153" s="111">
        <v>61949</v>
      </c>
      <c r="F153" s="111">
        <f t="shared" si="24"/>
        <v>71313</v>
      </c>
    </row>
    <row r="154" spans="1:6" x14ac:dyDescent="0.25">
      <c r="A154" s="104">
        <v>4224</v>
      </c>
      <c r="B154" s="94" t="s">
        <v>132</v>
      </c>
      <c r="C154" s="111">
        <v>77035</v>
      </c>
      <c r="D154" s="111"/>
      <c r="E154" s="111">
        <v>21985</v>
      </c>
      <c r="F154" s="111">
        <f t="shared" si="24"/>
        <v>99020</v>
      </c>
    </row>
    <row r="155" spans="1:6" ht="28.5" hidden="1" x14ac:dyDescent="0.25">
      <c r="A155" s="87">
        <v>45</v>
      </c>
      <c r="B155" s="96" t="s">
        <v>63</v>
      </c>
      <c r="C155" s="97">
        <v>0</v>
      </c>
      <c r="D155" s="97">
        <f t="shared" ref="D155:E156" si="38">D156</f>
        <v>0</v>
      </c>
      <c r="E155" s="97">
        <f t="shared" si="38"/>
        <v>0</v>
      </c>
      <c r="F155" s="97">
        <f t="shared" si="24"/>
        <v>0</v>
      </c>
    </row>
    <row r="156" spans="1:6" ht="26.25" hidden="1" customHeight="1" x14ac:dyDescent="0.25">
      <c r="A156" s="90">
        <v>451</v>
      </c>
      <c r="B156" s="91" t="s">
        <v>138</v>
      </c>
      <c r="C156" s="110">
        <v>0</v>
      </c>
      <c r="D156" s="110">
        <f t="shared" si="38"/>
        <v>0</v>
      </c>
      <c r="E156" s="110">
        <f t="shared" si="38"/>
        <v>0</v>
      </c>
      <c r="F156" s="110">
        <f t="shared" si="24"/>
        <v>0</v>
      </c>
    </row>
    <row r="157" spans="1:6" ht="27.75" hidden="1" customHeight="1" x14ac:dyDescent="0.25">
      <c r="A157" s="104">
        <v>4511</v>
      </c>
      <c r="B157" s="94" t="s">
        <v>138</v>
      </c>
      <c r="C157" s="111">
        <v>0</v>
      </c>
      <c r="D157" s="111"/>
      <c r="E157" s="111"/>
      <c r="F157" s="111">
        <f t="shared" si="24"/>
        <v>0</v>
      </c>
    </row>
    <row r="158" spans="1:6" x14ac:dyDescent="0.25">
      <c r="A158" s="80" t="s">
        <v>165</v>
      </c>
      <c r="B158" s="81" t="s">
        <v>80</v>
      </c>
      <c r="C158" s="82">
        <v>26554690</v>
      </c>
      <c r="D158" s="82">
        <f>D159+D167+D176+D185</f>
        <v>7205380</v>
      </c>
      <c r="E158" s="82">
        <f>E159+E167+E176+E185</f>
        <v>0</v>
      </c>
      <c r="F158" s="82">
        <f t="shared" si="24"/>
        <v>19349310</v>
      </c>
    </row>
    <row r="159" spans="1:6" x14ac:dyDescent="0.25">
      <c r="A159" s="84">
        <v>11</v>
      </c>
      <c r="B159" s="85" t="s">
        <v>16</v>
      </c>
      <c r="C159" s="86">
        <v>3956834</v>
      </c>
      <c r="D159" s="86">
        <f t="shared" ref="D159:E159" si="39">D160+D164</f>
        <v>0</v>
      </c>
      <c r="E159" s="86">
        <f t="shared" si="39"/>
        <v>0</v>
      </c>
      <c r="F159" s="86">
        <f t="shared" si="24"/>
        <v>3956834</v>
      </c>
    </row>
    <row r="160" spans="1:6" x14ac:dyDescent="0.25">
      <c r="A160" s="87">
        <v>32</v>
      </c>
      <c r="B160" s="96" t="s">
        <v>27</v>
      </c>
      <c r="C160" s="97">
        <v>1048222</v>
      </c>
      <c r="D160" s="97">
        <f t="shared" ref="D160:E160" si="40">D161</f>
        <v>0</v>
      </c>
      <c r="E160" s="97">
        <f t="shared" si="40"/>
        <v>0</v>
      </c>
      <c r="F160" s="97">
        <f t="shared" si="24"/>
        <v>1048222</v>
      </c>
    </row>
    <row r="161" spans="1:6" x14ac:dyDescent="0.25">
      <c r="A161" s="90">
        <v>323</v>
      </c>
      <c r="B161" s="91" t="s">
        <v>148</v>
      </c>
      <c r="C161" s="110">
        <v>1048222</v>
      </c>
      <c r="D161" s="110">
        <f t="shared" ref="D161:E161" si="41">D162+D163</f>
        <v>0</v>
      </c>
      <c r="E161" s="110">
        <f t="shared" si="41"/>
        <v>0</v>
      </c>
      <c r="F161" s="110">
        <f t="shared" si="24"/>
        <v>1048222</v>
      </c>
    </row>
    <row r="162" spans="1:6" x14ac:dyDescent="0.25">
      <c r="A162" s="104">
        <v>3237</v>
      </c>
      <c r="B162" s="94" t="s">
        <v>149</v>
      </c>
      <c r="C162" s="111">
        <v>1011060</v>
      </c>
      <c r="D162" s="111"/>
      <c r="E162" s="111"/>
      <c r="F162" s="111">
        <f t="shared" si="24"/>
        <v>1011060</v>
      </c>
    </row>
    <row r="163" spans="1:6" x14ac:dyDescent="0.25">
      <c r="A163" s="104">
        <v>3239</v>
      </c>
      <c r="B163" s="94" t="s">
        <v>161</v>
      </c>
      <c r="C163" s="111">
        <v>37162</v>
      </c>
      <c r="D163" s="111"/>
      <c r="E163" s="111"/>
      <c r="F163" s="111">
        <f t="shared" si="24"/>
        <v>37162</v>
      </c>
    </row>
    <row r="164" spans="1:6" ht="28.5" x14ac:dyDescent="0.25">
      <c r="A164" s="87">
        <v>45</v>
      </c>
      <c r="B164" s="96" t="s">
        <v>63</v>
      </c>
      <c r="C164" s="97">
        <v>2908612</v>
      </c>
      <c r="D164" s="97">
        <f t="shared" ref="D164:E165" si="42">D165</f>
        <v>0</v>
      </c>
      <c r="E164" s="97">
        <f t="shared" si="42"/>
        <v>0</v>
      </c>
      <c r="F164" s="97">
        <f t="shared" si="24"/>
        <v>2908612</v>
      </c>
    </row>
    <row r="165" spans="1:6" ht="30.75" customHeight="1" x14ac:dyDescent="0.25">
      <c r="A165" s="90">
        <v>451</v>
      </c>
      <c r="B165" s="91" t="s">
        <v>138</v>
      </c>
      <c r="C165" s="110">
        <v>2908612</v>
      </c>
      <c r="D165" s="110">
        <f t="shared" si="42"/>
        <v>0</v>
      </c>
      <c r="E165" s="110">
        <f t="shared" si="42"/>
        <v>0</v>
      </c>
      <c r="F165" s="110">
        <f t="shared" si="24"/>
        <v>2908612</v>
      </c>
    </row>
    <row r="166" spans="1:6" ht="27.75" customHeight="1" x14ac:dyDescent="0.25">
      <c r="A166" s="104">
        <v>4511</v>
      </c>
      <c r="B166" s="94" t="s">
        <v>138</v>
      </c>
      <c r="C166" s="111">
        <v>2908612</v>
      </c>
      <c r="D166" s="111"/>
      <c r="E166" s="111"/>
      <c r="F166" s="111">
        <f t="shared" si="24"/>
        <v>2908612</v>
      </c>
    </row>
    <row r="167" spans="1:6" ht="28.5" x14ac:dyDescent="0.25">
      <c r="A167" s="84">
        <v>5761</v>
      </c>
      <c r="B167" s="85" t="s">
        <v>81</v>
      </c>
      <c r="C167" s="86">
        <v>10346257</v>
      </c>
      <c r="D167" s="86">
        <f t="shared" ref="D167:E167" si="43">D168+D173</f>
        <v>0</v>
      </c>
      <c r="E167" s="86">
        <f t="shared" si="43"/>
        <v>0</v>
      </c>
      <c r="F167" s="86">
        <f t="shared" si="24"/>
        <v>10346257</v>
      </c>
    </row>
    <row r="168" spans="1:6" x14ac:dyDescent="0.25">
      <c r="A168" s="87">
        <v>32</v>
      </c>
      <c r="B168" s="96" t="s">
        <v>27</v>
      </c>
      <c r="C168" s="97">
        <v>1280377</v>
      </c>
      <c r="D168" s="97">
        <f t="shared" ref="D168:E168" si="44">D169</f>
        <v>0</v>
      </c>
      <c r="E168" s="97">
        <f t="shared" si="44"/>
        <v>0</v>
      </c>
      <c r="F168" s="97">
        <f t="shared" si="24"/>
        <v>1280377</v>
      </c>
    </row>
    <row r="169" spans="1:6" x14ac:dyDescent="0.25">
      <c r="A169" s="90">
        <v>323</v>
      </c>
      <c r="B169" s="91" t="s">
        <v>148</v>
      </c>
      <c r="C169" s="110">
        <v>1280377</v>
      </c>
      <c r="D169" s="110">
        <f t="shared" ref="D169:E169" si="45">SUM(D170:D172)</f>
        <v>0</v>
      </c>
      <c r="E169" s="110">
        <f t="shared" si="45"/>
        <v>0</v>
      </c>
      <c r="F169" s="110">
        <f t="shared" si="24"/>
        <v>1280377</v>
      </c>
    </row>
    <row r="170" spans="1:6" hidden="1" x14ac:dyDescent="0.25">
      <c r="A170" s="104">
        <v>3233</v>
      </c>
      <c r="B170" s="94" t="s">
        <v>159</v>
      </c>
      <c r="C170" s="111">
        <v>0</v>
      </c>
      <c r="D170" s="111"/>
      <c r="E170" s="111"/>
      <c r="F170" s="111">
        <f t="shared" si="24"/>
        <v>0</v>
      </c>
    </row>
    <row r="171" spans="1:6" x14ac:dyDescent="0.25">
      <c r="A171" s="104">
        <v>3237</v>
      </c>
      <c r="B171" s="94" t="s">
        <v>149</v>
      </c>
      <c r="C171" s="111">
        <v>1280377</v>
      </c>
      <c r="D171" s="111"/>
      <c r="E171" s="111"/>
      <c r="F171" s="111">
        <f t="shared" si="24"/>
        <v>1280377</v>
      </c>
    </row>
    <row r="172" spans="1:6" hidden="1" x14ac:dyDescent="0.25">
      <c r="A172" s="104">
        <v>3239</v>
      </c>
      <c r="B172" s="94" t="s">
        <v>161</v>
      </c>
      <c r="C172" s="111">
        <v>0</v>
      </c>
      <c r="D172" s="111"/>
      <c r="E172" s="111"/>
      <c r="F172" s="111">
        <f t="shared" si="24"/>
        <v>0</v>
      </c>
    </row>
    <row r="173" spans="1:6" ht="28.5" x14ac:dyDescent="0.25">
      <c r="A173" s="87">
        <v>45</v>
      </c>
      <c r="B173" s="96" t="s">
        <v>63</v>
      </c>
      <c r="C173" s="97">
        <v>9065880</v>
      </c>
      <c r="D173" s="97">
        <f t="shared" ref="D173:E174" si="46">D174</f>
        <v>0</v>
      </c>
      <c r="E173" s="97">
        <f t="shared" si="46"/>
        <v>0</v>
      </c>
      <c r="F173" s="97">
        <f t="shared" si="24"/>
        <v>9065880</v>
      </c>
    </row>
    <row r="174" spans="1:6" ht="30" customHeight="1" x14ac:dyDescent="0.25">
      <c r="A174" s="90">
        <v>451</v>
      </c>
      <c r="B174" s="91" t="s">
        <v>138</v>
      </c>
      <c r="C174" s="110">
        <v>9065880</v>
      </c>
      <c r="D174" s="110">
        <f t="shared" si="46"/>
        <v>0</v>
      </c>
      <c r="E174" s="110">
        <f>E175</f>
        <v>0</v>
      </c>
      <c r="F174" s="110">
        <f t="shared" si="24"/>
        <v>9065880</v>
      </c>
    </row>
    <row r="175" spans="1:6" ht="31.5" customHeight="1" x14ac:dyDescent="0.25">
      <c r="A175" s="104">
        <v>4511</v>
      </c>
      <c r="B175" s="94" t="s">
        <v>138</v>
      </c>
      <c r="C175" s="111">
        <v>9065880</v>
      </c>
      <c r="D175" s="111"/>
      <c r="E175" s="111"/>
      <c r="F175" s="111">
        <f t="shared" si="24"/>
        <v>9065880</v>
      </c>
    </row>
    <row r="176" spans="1:6" ht="28.5" x14ac:dyDescent="0.25">
      <c r="A176" s="84">
        <v>5762</v>
      </c>
      <c r="B176" s="85" t="s">
        <v>89</v>
      </c>
      <c r="C176" s="86">
        <v>645079</v>
      </c>
      <c r="D176" s="86">
        <f>D177+D182</f>
        <v>0</v>
      </c>
      <c r="E176" s="86">
        <f>E177+E182</f>
        <v>0</v>
      </c>
      <c r="F176" s="86">
        <f t="shared" si="24"/>
        <v>645079</v>
      </c>
    </row>
    <row r="177" spans="1:6" x14ac:dyDescent="0.25">
      <c r="A177" s="87">
        <v>32</v>
      </c>
      <c r="B177" s="96" t="s">
        <v>27</v>
      </c>
      <c r="C177" s="97">
        <v>345079</v>
      </c>
      <c r="D177" s="97">
        <f>D178</f>
        <v>0</v>
      </c>
      <c r="E177" s="97">
        <f>E178</f>
        <v>0</v>
      </c>
      <c r="F177" s="97">
        <f t="shared" si="24"/>
        <v>345079</v>
      </c>
    </row>
    <row r="178" spans="1:6" x14ac:dyDescent="0.25">
      <c r="A178" s="90">
        <v>323</v>
      </c>
      <c r="B178" s="91" t="s">
        <v>148</v>
      </c>
      <c r="C178" s="110">
        <v>345079</v>
      </c>
      <c r="D178" s="110">
        <f t="shared" ref="D178:E178" si="47">SUM(D179:D181)</f>
        <v>0</v>
      </c>
      <c r="E178" s="110">
        <f t="shared" si="47"/>
        <v>0</v>
      </c>
      <c r="F178" s="110">
        <f t="shared" ref="F178:F241" si="48">C178-D178+E178</f>
        <v>345079</v>
      </c>
    </row>
    <row r="179" spans="1:6" hidden="1" x14ac:dyDescent="0.25">
      <c r="A179" s="104">
        <v>3233</v>
      </c>
      <c r="B179" s="94" t="s">
        <v>159</v>
      </c>
      <c r="C179" s="111">
        <v>0</v>
      </c>
      <c r="D179" s="111"/>
      <c r="E179" s="111"/>
      <c r="F179" s="111">
        <f t="shared" si="48"/>
        <v>0</v>
      </c>
    </row>
    <row r="180" spans="1:6" x14ac:dyDescent="0.25">
      <c r="A180" s="104">
        <v>3237</v>
      </c>
      <c r="B180" s="94" t="s">
        <v>149</v>
      </c>
      <c r="C180" s="111">
        <v>212356</v>
      </c>
      <c r="D180" s="111"/>
      <c r="E180" s="111"/>
      <c r="F180" s="111">
        <f t="shared" si="48"/>
        <v>212356</v>
      </c>
    </row>
    <row r="181" spans="1:6" x14ac:dyDescent="0.25">
      <c r="A181" s="104">
        <v>3239</v>
      </c>
      <c r="B181" s="94" t="s">
        <v>161</v>
      </c>
      <c r="C181" s="111">
        <v>132723</v>
      </c>
      <c r="D181" s="111"/>
      <c r="E181" s="111"/>
      <c r="F181" s="111">
        <f t="shared" si="48"/>
        <v>132723</v>
      </c>
    </row>
    <row r="182" spans="1:6" ht="28.5" x14ac:dyDescent="0.25">
      <c r="A182" s="87">
        <v>45</v>
      </c>
      <c r="B182" s="96" t="s">
        <v>63</v>
      </c>
      <c r="C182" s="97">
        <v>300000</v>
      </c>
      <c r="D182" s="97">
        <f t="shared" ref="D182:E183" si="49">D183</f>
        <v>0</v>
      </c>
      <c r="E182" s="97">
        <f t="shared" si="49"/>
        <v>0</v>
      </c>
      <c r="F182" s="97">
        <f t="shared" si="48"/>
        <v>300000</v>
      </c>
    </row>
    <row r="183" spans="1:6" ht="30.75" customHeight="1" x14ac:dyDescent="0.25">
      <c r="A183" s="90">
        <v>451</v>
      </c>
      <c r="B183" s="91" t="s">
        <v>138</v>
      </c>
      <c r="C183" s="110">
        <v>300000</v>
      </c>
      <c r="D183" s="110">
        <f t="shared" si="49"/>
        <v>0</v>
      </c>
      <c r="E183" s="110">
        <f t="shared" si="49"/>
        <v>0</v>
      </c>
      <c r="F183" s="110">
        <f t="shared" si="48"/>
        <v>300000</v>
      </c>
    </row>
    <row r="184" spans="1:6" ht="26.25" customHeight="1" x14ac:dyDescent="0.25">
      <c r="A184" s="104">
        <v>4511</v>
      </c>
      <c r="B184" s="94" t="s">
        <v>138</v>
      </c>
      <c r="C184" s="111">
        <v>300000</v>
      </c>
      <c r="D184" s="111"/>
      <c r="E184" s="111"/>
      <c r="F184" s="111">
        <f t="shared" si="48"/>
        <v>300000</v>
      </c>
    </row>
    <row r="185" spans="1:6" x14ac:dyDescent="0.25">
      <c r="A185" s="84">
        <v>581</v>
      </c>
      <c r="B185" s="85" t="s">
        <v>58</v>
      </c>
      <c r="C185" s="135">
        <v>11606520</v>
      </c>
      <c r="D185" s="135">
        <f>D186+D191</f>
        <v>7205380</v>
      </c>
      <c r="E185" s="135">
        <f>E186+E191</f>
        <v>0</v>
      </c>
      <c r="F185" s="135">
        <f t="shared" si="48"/>
        <v>4401140</v>
      </c>
    </row>
    <row r="186" spans="1:6" x14ac:dyDescent="0.25">
      <c r="A186" s="87">
        <v>32</v>
      </c>
      <c r="B186" s="96" t="s">
        <v>27</v>
      </c>
      <c r="C186" s="136">
        <v>5264835</v>
      </c>
      <c r="D186" s="136">
        <f>D187</f>
        <v>5250000</v>
      </c>
      <c r="E186" s="136">
        <f>E187</f>
        <v>0</v>
      </c>
      <c r="F186" s="136">
        <f t="shared" si="48"/>
        <v>14835</v>
      </c>
    </row>
    <row r="187" spans="1:6" x14ac:dyDescent="0.25">
      <c r="A187" s="90">
        <v>323</v>
      </c>
      <c r="B187" s="91" t="s">
        <v>148</v>
      </c>
      <c r="C187" s="137">
        <v>5264835</v>
      </c>
      <c r="D187" s="137">
        <f>SUM(D188:D190)</f>
        <v>5250000</v>
      </c>
      <c r="E187" s="137">
        <f>SUM(E188:E190)</f>
        <v>0</v>
      </c>
      <c r="F187" s="137">
        <f t="shared" si="48"/>
        <v>14835</v>
      </c>
    </row>
    <row r="188" spans="1:6" x14ac:dyDescent="0.25">
      <c r="A188" s="104">
        <v>3233</v>
      </c>
      <c r="B188" s="94" t="s">
        <v>159</v>
      </c>
      <c r="C188" s="111">
        <v>2804</v>
      </c>
      <c r="D188" s="111"/>
      <c r="E188" s="111"/>
      <c r="F188" s="111">
        <f t="shared" si="48"/>
        <v>2804</v>
      </c>
    </row>
    <row r="189" spans="1:6" x14ac:dyDescent="0.25">
      <c r="A189" s="104">
        <v>3237</v>
      </c>
      <c r="B189" s="94" t="s">
        <v>149</v>
      </c>
      <c r="C189" s="111">
        <v>5206287</v>
      </c>
      <c r="D189" s="111">
        <v>5200000</v>
      </c>
      <c r="E189" s="111"/>
      <c r="F189" s="111">
        <f t="shared" si="48"/>
        <v>6287</v>
      </c>
    </row>
    <row r="190" spans="1:6" x14ac:dyDescent="0.25">
      <c r="A190" s="104">
        <v>3239</v>
      </c>
      <c r="B190" s="94" t="s">
        <v>161</v>
      </c>
      <c r="C190" s="111">
        <v>55744</v>
      </c>
      <c r="D190" s="111">
        <v>50000</v>
      </c>
      <c r="E190" s="111"/>
      <c r="F190" s="111">
        <f t="shared" si="48"/>
        <v>5744</v>
      </c>
    </row>
    <row r="191" spans="1:6" ht="28.5" x14ac:dyDescent="0.25">
      <c r="A191" s="87">
        <v>45</v>
      </c>
      <c r="B191" s="96" t="s">
        <v>63</v>
      </c>
      <c r="C191" s="136">
        <v>6341685</v>
      </c>
      <c r="D191" s="136">
        <f t="shared" ref="D191:E192" si="50">D192</f>
        <v>1955380</v>
      </c>
      <c r="E191" s="136">
        <f t="shared" si="50"/>
        <v>0</v>
      </c>
      <c r="F191" s="136">
        <f t="shared" si="48"/>
        <v>4386305</v>
      </c>
    </row>
    <row r="192" spans="1:6" ht="27" customHeight="1" x14ac:dyDescent="0.25">
      <c r="A192" s="90">
        <v>451</v>
      </c>
      <c r="B192" s="91" t="s">
        <v>138</v>
      </c>
      <c r="C192" s="137">
        <v>6341685</v>
      </c>
      <c r="D192" s="137">
        <f t="shared" si="50"/>
        <v>1955380</v>
      </c>
      <c r="E192" s="137">
        <f t="shared" si="50"/>
        <v>0</v>
      </c>
      <c r="F192" s="137">
        <f t="shared" si="48"/>
        <v>4386305</v>
      </c>
    </row>
    <row r="193" spans="1:6" ht="29.25" customHeight="1" x14ac:dyDescent="0.25">
      <c r="A193" s="104">
        <v>4511</v>
      </c>
      <c r="B193" s="94" t="s">
        <v>138</v>
      </c>
      <c r="C193" s="111">
        <v>6341685</v>
      </c>
      <c r="D193" s="111">
        <v>1955380</v>
      </c>
      <c r="E193" s="111"/>
      <c r="F193" s="111">
        <f t="shared" si="48"/>
        <v>4386305</v>
      </c>
    </row>
    <row r="194" spans="1:6" ht="85.5" x14ac:dyDescent="0.25">
      <c r="A194" s="80" t="s">
        <v>82</v>
      </c>
      <c r="B194" s="81" t="s">
        <v>83</v>
      </c>
      <c r="C194" s="82">
        <v>3914624</v>
      </c>
      <c r="D194" s="82">
        <f t="shared" ref="D194:E194" si="51">D195+D219</f>
        <v>863133</v>
      </c>
      <c r="E194" s="82">
        <f t="shared" si="51"/>
        <v>3978</v>
      </c>
      <c r="F194" s="82">
        <f t="shared" si="48"/>
        <v>3055469</v>
      </c>
    </row>
    <row r="195" spans="1:6" x14ac:dyDescent="0.25">
      <c r="A195" s="84">
        <v>12</v>
      </c>
      <c r="B195" s="85" t="s">
        <v>52</v>
      </c>
      <c r="C195" s="86">
        <v>591457</v>
      </c>
      <c r="D195" s="86">
        <f t="shared" ref="D195:E195" si="52">D196+D203+D215</f>
        <v>129763</v>
      </c>
      <c r="E195" s="86">
        <f t="shared" si="52"/>
        <v>0</v>
      </c>
      <c r="F195" s="86">
        <f t="shared" si="48"/>
        <v>461694</v>
      </c>
    </row>
    <row r="196" spans="1:6" x14ac:dyDescent="0.25">
      <c r="A196" s="87">
        <v>31</v>
      </c>
      <c r="B196" s="96" t="s">
        <v>19</v>
      </c>
      <c r="C196" s="97">
        <v>21282</v>
      </c>
      <c r="D196" s="97">
        <f t="shared" ref="D196:E196" si="53">D197+D199+D201</f>
        <v>2908</v>
      </c>
      <c r="E196" s="97">
        <f t="shared" si="53"/>
        <v>0</v>
      </c>
      <c r="F196" s="97">
        <f t="shared" si="48"/>
        <v>18374</v>
      </c>
    </row>
    <row r="197" spans="1:6" x14ac:dyDescent="0.25">
      <c r="A197" s="90">
        <v>311</v>
      </c>
      <c r="B197" s="91" t="s">
        <v>150</v>
      </c>
      <c r="C197" s="110">
        <v>17841</v>
      </c>
      <c r="D197" s="110">
        <f t="shared" ref="D197:E197" si="54">D198</f>
        <v>2438</v>
      </c>
      <c r="E197" s="110">
        <f t="shared" si="54"/>
        <v>0</v>
      </c>
      <c r="F197" s="110">
        <f t="shared" si="48"/>
        <v>15403</v>
      </c>
    </row>
    <row r="198" spans="1:6" x14ac:dyDescent="0.25">
      <c r="A198" s="104">
        <v>3111</v>
      </c>
      <c r="B198" s="105" t="s">
        <v>151</v>
      </c>
      <c r="C198" s="109">
        <v>17841</v>
      </c>
      <c r="D198" s="109">
        <v>2438</v>
      </c>
      <c r="E198" s="109"/>
      <c r="F198" s="109">
        <f t="shared" si="48"/>
        <v>15403</v>
      </c>
    </row>
    <row r="199" spans="1:6" x14ac:dyDescent="0.25">
      <c r="A199" s="90">
        <v>312</v>
      </c>
      <c r="B199" s="91" t="s">
        <v>166</v>
      </c>
      <c r="C199" s="110">
        <v>98</v>
      </c>
      <c r="D199" s="110">
        <f>D200</f>
        <v>13</v>
      </c>
      <c r="E199" s="110">
        <f>E200</f>
        <v>0</v>
      </c>
      <c r="F199" s="110">
        <f t="shared" si="48"/>
        <v>85</v>
      </c>
    </row>
    <row r="200" spans="1:6" x14ac:dyDescent="0.25">
      <c r="A200" s="104">
        <v>3121</v>
      </c>
      <c r="B200" s="105" t="s">
        <v>166</v>
      </c>
      <c r="C200" s="109">
        <v>98</v>
      </c>
      <c r="D200" s="109">
        <v>13</v>
      </c>
      <c r="E200" s="109"/>
      <c r="F200" s="109">
        <f t="shared" si="48"/>
        <v>85</v>
      </c>
    </row>
    <row r="201" spans="1:6" x14ac:dyDescent="0.25">
      <c r="A201" s="90">
        <v>313</v>
      </c>
      <c r="B201" s="91" t="s">
        <v>152</v>
      </c>
      <c r="C201" s="110">
        <v>3343</v>
      </c>
      <c r="D201" s="110">
        <f t="shared" ref="D201:E201" si="55">D202</f>
        <v>457</v>
      </c>
      <c r="E201" s="110">
        <f t="shared" si="55"/>
        <v>0</v>
      </c>
      <c r="F201" s="110">
        <f t="shared" si="48"/>
        <v>2886</v>
      </c>
    </row>
    <row r="202" spans="1:6" ht="26.25" customHeight="1" x14ac:dyDescent="0.25">
      <c r="A202" s="104">
        <v>3132</v>
      </c>
      <c r="B202" s="105" t="s">
        <v>153</v>
      </c>
      <c r="C202" s="109">
        <v>3343</v>
      </c>
      <c r="D202" s="109">
        <v>457</v>
      </c>
      <c r="E202" s="109"/>
      <c r="F202" s="109">
        <f t="shared" si="48"/>
        <v>2886</v>
      </c>
    </row>
    <row r="203" spans="1:6" x14ac:dyDescent="0.25">
      <c r="A203" s="87">
        <v>32</v>
      </c>
      <c r="B203" s="96" t="s">
        <v>27</v>
      </c>
      <c r="C203" s="97">
        <v>249848</v>
      </c>
      <c r="D203" s="97">
        <f t="shared" ref="D203:E203" si="56">D204+D208+D210</f>
        <v>91216</v>
      </c>
      <c r="E203" s="97">
        <f t="shared" si="56"/>
        <v>0</v>
      </c>
      <c r="F203" s="97">
        <f t="shared" si="48"/>
        <v>158632</v>
      </c>
    </row>
    <row r="204" spans="1:6" x14ac:dyDescent="0.25">
      <c r="A204" s="90">
        <v>321</v>
      </c>
      <c r="B204" s="91" t="s">
        <v>154</v>
      </c>
      <c r="C204" s="110">
        <v>51456</v>
      </c>
      <c r="D204" s="110">
        <f t="shared" ref="D204" si="57">SUM(D205:D207)</f>
        <v>23694</v>
      </c>
      <c r="E204" s="110">
        <f t="shared" ref="E204" si="58">SUM(E205:E207)</f>
        <v>0</v>
      </c>
      <c r="F204" s="110">
        <f t="shared" si="48"/>
        <v>27762</v>
      </c>
    </row>
    <row r="205" spans="1:6" x14ac:dyDescent="0.25">
      <c r="A205" s="104">
        <v>3211</v>
      </c>
      <c r="B205" s="105" t="s">
        <v>167</v>
      </c>
      <c r="C205" s="109">
        <v>45463</v>
      </c>
      <c r="D205" s="109">
        <v>19951</v>
      </c>
      <c r="E205" s="109"/>
      <c r="F205" s="109">
        <f t="shared" si="48"/>
        <v>25512</v>
      </c>
    </row>
    <row r="206" spans="1:6" ht="28.5" x14ac:dyDescent="0.25">
      <c r="A206" s="104">
        <v>3212</v>
      </c>
      <c r="B206" s="105" t="s">
        <v>155</v>
      </c>
      <c r="C206" s="109">
        <v>259</v>
      </c>
      <c r="D206" s="109">
        <v>259</v>
      </c>
      <c r="E206" s="109"/>
      <c r="F206" s="109">
        <f t="shared" si="48"/>
        <v>0</v>
      </c>
    </row>
    <row r="207" spans="1:6" ht="18.75" customHeight="1" x14ac:dyDescent="0.25">
      <c r="A207" s="104">
        <v>3213</v>
      </c>
      <c r="B207" s="105" t="s">
        <v>156</v>
      </c>
      <c r="C207" s="109">
        <v>5734</v>
      </c>
      <c r="D207" s="109">
        <v>3484</v>
      </c>
      <c r="E207" s="109"/>
      <c r="F207" s="109">
        <f t="shared" si="48"/>
        <v>2250</v>
      </c>
    </row>
    <row r="208" spans="1:6" x14ac:dyDescent="0.25">
      <c r="A208" s="90">
        <v>322</v>
      </c>
      <c r="B208" s="91" t="s">
        <v>157</v>
      </c>
      <c r="C208" s="110">
        <v>6487</v>
      </c>
      <c r="D208" s="110">
        <f>D209</f>
        <v>0</v>
      </c>
      <c r="E208" s="110">
        <f>E209</f>
        <v>0</v>
      </c>
      <c r="F208" s="110">
        <f t="shared" si="48"/>
        <v>6487</v>
      </c>
    </row>
    <row r="209" spans="1:6" ht="15" customHeight="1" x14ac:dyDescent="0.25">
      <c r="A209" s="104">
        <v>3222</v>
      </c>
      <c r="B209" s="105" t="s">
        <v>168</v>
      </c>
      <c r="C209" s="109">
        <v>6487</v>
      </c>
      <c r="D209" s="109"/>
      <c r="E209" s="109"/>
      <c r="F209" s="109">
        <f t="shared" si="48"/>
        <v>6487</v>
      </c>
    </row>
    <row r="210" spans="1:6" x14ac:dyDescent="0.25">
      <c r="A210" s="90">
        <v>323</v>
      </c>
      <c r="B210" s="91" t="s">
        <v>148</v>
      </c>
      <c r="C210" s="110">
        <v>191905</v>
      </c>
      <c r="D210" s="110">
        <f t="shared" ref="D210:E210" si="59">SUM(D211:D214)</f>
        <v>67522</v>
      </c>
      <c r="E210" s="110">
        <f t="shared" si="59"/>
        <v>0</v>
      </c>
      <c r="F210" s="110">
        <f t="shared" si="48"/>
        <v>124383</v>
      </c>
    </row>
    <row r="211" spans="1:6" x14ac:dyDescent="0.25">
      <c r="A211" s="104">
        <v>3233</v>
      </c>
      <c r="B211" s="105" t="s">
        <v>159</v>
      </c>
      <c r="C211" s="109">
        <v>30684</v>
      </c>
      <c r="D211" s="109">
        <v>84</v>
      </c>
      <c r="E211" s="109"/>
      <c r="F211" s="109">
        <f t="shared" si="48"/>
        <v>30600</v>
      </c>
    </row>
    <row r="212" spans="1:6" x14ac:dyDescent="0.25">
      <c r="A212" s="104">
        <v>3235</v>
      </c>
      <c r="B212" s="105" t="s">
        <v>169</v>
      </c>
      <c r="C212" s="109">
        <v>23890</v>
      </c>
      <c r="D212" s="109">
        <v>23890</v>
      </c>
      <c r="E212" s="109"/>
      <c r="F212" s="109">
        <f t="shared" si="48"/>
        <v>0</v>
      </c>
    </row>
    <row r="213" spans="1:6" x14ac:dyDescent="0.25">
      <c r="A213" s="104">
        <v>3237</v>
      </c>
      <c r="B213" s="105" t="s">
        <v>149</v>
      </c>
      <c r="C213" s="109">
        <v>79615</v>
      </c>
      <c r="D213" s="109">
        <v>115</v>
      </c>
      <c r="E213" s="109"/>
      <c r="F213" s="109">
        <f t="shared" si="48"/>
        <v>79500</v>
      </c>
    </row>
    <row r="214" spans="1:6" x14ac:dyDescent="0.25">
      <c r="A214" s="104">
        <v>3239</v>
      </c>
      <c r="B214" s="105" t="s">
        <v>161</v>
      </c>
      <c r="C214" s="109">
        <v>57716</v>
      </c>
      <c r="D214" s="109">
        <v>43433</v>
      </c>
      <c r="E214" s="109"/>
      <c r="F214" s="109">
        <f t="shared" si="48"/>
        <v>14283</v>
      </c>
    </row>
    <row r="215" spans="1:6" ht="28.5" x14ac:dyDescent="0.25">
      <c r="A215" s="87">
        <v>42</v>
      </c>
      <c r="B215" s="96" t="s">
        <v>61</v>
      </c>
      <c r="C215" s="97">
        <v>320327</v>
      </c>
      <c r="D215" s="97">
        <f t="shared" ref="D215:E215" si="60">D216</f>
        <v>35639</v>
      </c>
      <c r="E215" s="97">
        <f t="shared" si="60"/>
        <v>0</v>
      </c>
      <c r="F215" s="97">
        <f t="shared" si="48"/>
        <v>284688</v>
      </c>
    </row>
    <row r="216" spans="1:6" x14ac:dyDescent="0.25">
      <c r="A216" s="90">
        <v>422</v>
      </c>
      <c r="B216" s="91" t="s">
        <v>128</v>
      </c>
      <c r="C216" s="110">
        <v>320327</v>
      </c>
      <c r="D216" s="110">
        <f t="shared" ref="D216:E216" si="61">SUM(D217:D218)</f>
        <v>35639</v>
      </c>
      <c r="E216" s="110">
        <f t="shared" si="61"/>
        <v>0</v>
      </c>
      <c r="F216" s="110">
        <f t="shared" si="48"/>
        <v>284688</v>
      </c>
    </row>
    <row r="217" spans="1:6" x14ac:dyDescent="0.25">
      <c r="A217" s="104">
        <v>4221</v>
      </c>
      <c r="B217" s="105" t="s">
        <v>129</v>
      </c>
      <c r="C217" s="109">
        <v>1792</v>
      </c>
      <c r="D217" s="109">
        <v>700</v>
      </c>
      <c r="E217" s="109"/>
      <c r="F217" s="109">
        <f t="shared" si="48"/>
        <v>1092</v>
      </c>
    </row>
    <row r="218" spans="1:6" x14ac:dyDescent="0.25">
      <c r="A218" s="104">
        <v>4224</v>
      </c>
      <c r="B218" s="105" t="s">
        <v>132</v>
      </c>
      <c r="C218" s="109">
        <v>318535</v>
      </c>
      <c r="D218" s="109">
        <v>34939</v>
      </c>
      <c r="E218" s="109"/>
      <c r="F218" s="109">
        <f t="shared" si="48"/>
        <v>283596</v>
      </c>
    </row>
    <row r="219" spans="1:6" x14ac:dyDescent="0.25">
      <c r="A219" s="84">
        <v>561</v>
      </c>
      <c r="B219" s="85" t="s">
        <v>54</v>
      </c>
      <c r="C219" s="86">
        <v>3323167</v>
      </c>
      <c r="D219" s="86">
        <f t="shared" ref="D219:E219" si="62">D220+D227+D239</f>
        <v>733370</v>
      </c>
      <c r="E219" s="86">
        <f t="shared" si="62"/>
        <v>3978</v>
      </c>
      <c r="F219" s="86">
        <f t="shared" si="48"/>
        <v>2593775</v>
      </c>
    </row>
    <row r="220" spans="1:6" x14ac:dyDescent="0.25">
      <c r="A220" s="87">
        <v>31</v>
      </c>
      <c r="B220" s="96" t="s">
        <v>19</v>
      </c>
      <c r="C220" s="97">
        <v>89104</v>
      </c>
      <c r="D220" s="97">
        <f t="shared" ref="D220:E220" si="63">D221+D223+D225</f>
        <v>16479</v>
      </c>
      <c r="E220" s="97">
        <f t="shared" si="63"/>
        <v>0</v>
      </c>
      <c r="F220" s="97">
        <f t="shared" si="48"/>
        <v>72625</v>
      </c>
    </row>
    <row r="221" spans="1:6" x14ac:dyDescent="0.25">
      <c r="A221" s="90">
        <v>311</v>
      </c>
      <c r="B221" s="91" t="s">
        <v>150</v>
      </c>
      <c r="C221" s="110">
        <v>74580</v>
      </c>
      <c r="D221" s="110">
        <f t="shared" ref="D221:E221" si="64">D222</f>
        <v>13814</v>
      </c>
      <c r="E221" s="110">
        <f t="shared" si="64"/>
        <v>0</v>
      </c>
      <c r="F221" s="110">
        <f t="shared" si="48"/>
        <v>60766</v>
      </c>
    </row>
    <row r="222" spans="1:6" x14ac:dyDescent="0.25">
      <c r="A222" s="104">
        <v>3111</v>
      </c>
      <c r="B222" s="105" t="s">
        <v>151</v>
      </c>
      <c r="C222" s="109">
        <v>74580</v>
      </c>
      <c r="D222" s="109">
        <v>13814</v>
      </c>
      <c r="E222" s="109"/>
      <c r="F222" s="109">
        <f t="shared" si="48"/>
        <v>60766</v>
      </c>
    </row>
    <row r="223" spans="1:6" x14ac:dyDescent="0.25">
      <c r="A223" s="90">
        <v>312</v>
      </c>
      <c r="B223" s="91" t="s">
        <v>166</v>
      </c>
      <c r="C223" s="110">
        <v>555</v>
      </c>
      <c r="D223" s="110">
        <f t="shared" ref="D223:E223" si="65">D224</f>
        <v>76</v>
      </c>
      <c r="E223" s="110">
        <f t="shared" si="65"/>
        <v>0</v>
      </c>
      <c r="F223" s="110">
        <f t="shared" si="48"/>
        <v>479</v>
      </c>
    </row>
    <row r="224" spans="1:6" x14ac:dyDescent="0.25">
      <c r="A224" s="104">
        <v>3121</v>
      </c>
      <c r="B224" s="105" t="s">
        <v>166</v>
      </c>
      <c r="C224" s="109">
        <v>555</v>
      </c>
      <c r="D224" s="109">
        <v>76</v>
      </c>
      <c r="E224" s="109"/>
      <c r="F224" s="109">
        <f t="shared" si="48"/>
        <v>479</v>
      </c>
    </row>
    <row r="225" spans="1:6" x14ac:dyDescent="0.25">
      <c r="A225" s="90">
        <v>313</v>
      </c>
      <c r="B225" s="91" t="s">
        <v>152</v>
      </c>
      <c r="C225" s="110">
        <v>13969</v>
      </c>
      <c r="D225" s="110">
        <f>D226</f>
        <v>2589</v>
      </c>
      <c r="E225" s="110">
        <f>E226</f>
        <v>0</v>
      </c>
      <c r="F225" s="110">
        <f t="shared" si="48"/>
        <v>11380</v>
      </c>
    </row>
    <row r="226" spans="1:6" ht="27" customHeight="1" x14ac:dyDescent="0.25">
      <c r="A226" s="104">
        <v>3132</v>
      </c>
      <c r="B226" s="105" t="s">
        <v>153</v>
      </c>
      <c r="C226" s="109">
        <v>13969</v>
      </c>
      <c r="D226" s="109">
        <v>2589</v>
      </c>
      <c r="E226" s="109"/>
      <c r="F226" s="109">
        <f t="shared" si="48"/>
        <v>11380</v>
      </c>
    </row>
    <row r="227" spans="1:6" x14ac:dyDescent="0.25">
      <c r="A227" s="87">
        <v>32</v>
      </c>
      <c r="B227" s="96" t="s">
        <v>27</v>
      </c>
      <c r="C227" s="97">
        <v>1418880</v>
      </c>
      <c r="D227" s="97">
        <f t="shared" ref="D227:E227" si="66">D228+D232+D234</f>
        <v>514931</v>
      </c>
      <c r="E227" s="97">
        <f t="shared" si="66"/>
        <v>3978</v>
      </c>
      <c r="F227" s="97">
        <f t="shared" si="48"/>
        <v>907927</v>
      </c>
    </row>
    <row r="228" spans="1:6" x14ac:dyDescent="0.25">
      <c r="A228" s="90">
        <v>321</v>
      </c>
      <c r="B228" s="91" t="s">
        <v>154</v>
      </c>
      <c r="C228" s="110">
        <v>291583</v>
      </c>
      <c r="D228" s="110">
        <f t="shared" ref="D228" si="67">SUM(D229:D231)</f>
        <v>134267</v>
      </c>
      <c r="E228" s="110">
        <f t="shared" ref="E228" si="68">SUM(E229:E231)</f>
        <v>0</v>
      </c>
      <c r="F228" s="110">
        <f t="shared" si="48"/>
        <v>157316</v>
      </c>
    </row>
    <row r="229" spans="1:6" x14ac:dyDescent="0.25">
      <c r="A229" s="104">
        <v>3211</v>
      </c>
      <c r="B229" s="94" t="s">
        <v>167</v>
      </c>
      <c r="C229" s="111">
        <v>257623</v>
      </c>
      <c r="D229" s="111">
        <v>113057</v>
      </c>
      <c r="E229" s="111"/>
      <c r="F229" s="111">
        <f t="shared" si="48"/>
        <v>144566</v>
      </c>
    </row>
    <row r="230" spans="1:6" ht="28.5" x14ac:dyDescent="0.25">
      <c r="A230" s="104">
        <v>3212</v>
      </c>
      <c r="B230" s="94" t="s">
        <v>155</v>
      </c>
      <c r="C230" s="111">
        <v>1469</v>
      </c>
      <c r="D230" s="111">
        <v>1469</v>
      </c>
      <c r="E230" s="111"/>
      <c r="F230" s="111">
        <f t="shared" si="48"/>
        <v>0</v>
      </c>
    </row>
    <row r="231" spans="1:6" x14ac:dyDescent="0.25">
      <c r="A231" s="104">
        <v>3213</v>
      </c>
      <c r="B231" s="94" t="s">
        <v>156</v>
      </c>
      <c r="C231" s="111">
        <v>32491</v>
      </c>
      <c r="D231" s="111">
        <v>19741</v>
      </c>
      <c r="E231" s="111"/>
      <c r="F231" s="111">
        <f t="shared" si="48"/>
        <v>12750</v>
      </c>
    </row>
    <row r="232" spans="1:6" x14ac:dyDescent="0.25">
      <c r="A232" s="90">
        <v>322</v>
      </c>
      <c r="B232" s="91" t="s">
        <v>157</v>
      </c>
      <c r="C232" s="110">
        <v>39833</v>
      </c>
      <c r="D232" s="110">
        <f t="shared" ref="D232:E232" si="69">SUM(D233)</f>
        <v>0</v>
      </c>
      <c r="E232" s="110">
        <f t="shared" si="69"/>
        <v>3978</v>
      </c>
      <c r="F232" s="110">
        <f t="shared" si="48"/>
        <v>43811</v>
      </c>
    </row>
    <row r="233" spans="1:6" x14ac:dyDescent="0.25">
      <c r="A233" s="104">
        <v>3222</v>
      </c>
      <c r="B233" s="94" t="s">
        <v>168</v>
      </c>
      <c r="C233" s="111">
        <v>39833</v>
      </c>
      <c r="D233" s="111"/>
      <c r="E233" s="111">
        <v>3978</v>
      </c>
      <c r="F233" s="111">
        <f t="shared" si="48"/>
        <v>43811</v>
      </c>
    </row>
    <row r="234" spans="1:6" x14ac:dyDescent="0.25">
      <c r="A234" s="90">
        <v>323</v>
      </c>
      <c r="B234" s="91" t="s">
        <v>148</v>
      </c>
      <c r="C234" s="110">
        <v>1087464</v>
      </c>
      <c r="D234" s="110">
        <f t="shared" ref="D234:E234" si="70">SUM(D235:D238)</f>
        <v>380664</v>
      </c>
      <c r="E234" s="110">
        <f t="shared" si="70"/>
        <v>0</v>
      </c>
      <c r="F234" s="110">
        <f t="shared" si="48"/>
        <v>706800</v>
      </c>
    </row>
    <row r="235" spans="1:6" x14ac:dyDescent="0.25">
      <c r="A235" s="104">
        <v>3233</v>
      </c>
      <c r="B235" s="94" t="s">
        <v>159</v>
      </c>
      <c r="C235" s="111">
        <v>173875</v>
      </c>
      <c r="D235" s="111">
        <v>475</v>
      </c>
      <c r="E235" s="111"/>
      <c r="F235" s="111">
        <f t="shared" si="48"/>
        <v>173400</v>
      </c>
    </row>
    <row r="236" spans="1:6" x14ac:dyDescent="0.25">
      <c r="A236" s="104">
        <v>3235</v>
      </c>
      <c r="B236" s="94" t="s">
        <v>169</v>
      </c>
      <c r="C236" s="111">
        <v>135377</v>
      </c>
      <c r="D236" s="111">
        <v>135377</v>
      </c>
      <c r="E236" s="111"/>
      <c r="F236" s="111">
        <f t="shared" si="48"/>
        <v>0</v>
      </c>
    </row>
    <row r="237" spans="1:6" x14ac:dyDescent="0.25">
      <c r="A237" s="104">
        <v>3237</v>
      </c>
      <c r="B237" s="94" t="s">
        <v>149</v>
      </c>
      <c r="C237" s="111">
        <v>451154</v>
      </c>
      <c r="D237" s="111">
        <v>654</v>
      </c>
      <c r="E237" s="111"/>
      <c r="F237" s="111">
        <f t="shared" si="48"/>
        <v>450500</v>
      </c>
    </row>
    <row r="238" spans="1:6" x14ac:dyDescent="0.25">
      <c r="A238" s="104">
        <v>3239</v>
      </c>
      <c r="B238" s="94" t="s">
        <v>161</v>
      </c>
      <c r="C238" s="111">
        <v>327058</v>
      </c>
      <c r="D238" s="111">
        <v>244158</v>
      </c>
      <c r="E238" s="111"/>
      <c r="F238" s="111">
        <f t="shared" si="48"/>
        <v>82900</v>
      </c>
    </row>
    <row r="239" spans="1:6" ht="28.5" x14ac:dyDescent="0.25">
      <c r="A239" s="87">
        <v>42</v>
      </c>
      <c r="B239" s="96" t="s">
        <v>61</v>
      </c>
      <c r="C239" s="97">
        <v>1815183</v>
      </c>
      <c r="D239" s="97">
        <f t="shared" ref="D239:E239" si="71">D240</f>
        <v>201960</v>
      </c>
      <c r="E239" s="97">
        <f t="shared" si="71"/>
        <v>0</v>
      </c>
      <c r="F239" s="97">
        <f t="shared" si="48"/>
        <v>1613223</v>
      </c>
    </row>
    <row r="240" spans="1:6" x14ac:dyDescent="0.25">
      <c r="A240" s="90">
        <v>422</v>
      </c>
      <c r="B240" s="91" t="s">
        <v>128</v>
      </c>
      <c r="C240" s="110">
        <v>1815183</v>
      </c>
      <c r="D240" s="110">
        <f t="shared" ref="D240:E240" si="72">SUM(D241:D242)</f>
        <v>201960</v>
      </c>
      <c r="E240" s="110">
        <f t="shared" si="72"/>
        <v>0</v>
      </c>
      <c r="F240" s="110">
        <f t="shared" si="48"/>
        <v>1613223</v>
      </c>
    </row>
    <row r="241" spans="1:6" x14ac:dyDescent="0.25">
      <c r="A241" s="104">
        <v>4221</v>
      </c>
      <c r="B241" s="94" t="s">
        <v>129</v>
      </c>
      <c r="C241" s="111">
        <v>10153</v>
      </c>
      <c r="D241" s="111">
        <v>3970</v>
      </c>
      <c r="E241" s="111"/>
      <c r="F241" s="111">
        <f t="shared" si="48"/>
        <v>6183</v>
      </c>
    </row>
    <row r="242" spans="1:6" x14ac:dyDescent="0.25">
      <c r="A242" s="104">
        <v>4224</v>
      </c>
      <c r="B242" s="94" t="s">
        <v>132</v>
      </c>
      <c r="C242" s="111">
        <v>1805030</v>
      </c>
      <c r="D242" s="111">
        <v>197990</v>
      </c>
      <c r="E242" s="111"/>
      <c r="F242" s="111">
        <f t="shared" ref="F242:F305" si="73">C242-D242+E242</f>
        <v>1607040</v>
      </c>
    </row>
    <row r="243" spans="1:6" ht="28.5" x14ac:dyDescent="0.25">
      <c r="A243" s="77">
        <v>3605</v>
      </c>
      <c r="B243" s="78" t="s">
        <v>103</v>
      </c>
      <c r="C243" s="79">
        <f>210451547+C248</f>
        <v>211329356</v>
      </c>
      <c r="D243" s="79">
        <f t="shared" ref="D243:E243" si="74">D244+D457+D477</f>
        <v>916982</v>
      </c>
      <c r="E243" s="79">
        <f t="shared" si="74"/>
        <v>16864582</v>
      </c>
      <c r="F243" s="79">
        <f t="shared" si="73"/>
        <v>227276956</v>
      </c>
    </row>
    <row r="244" spans="1:6" x14ac:dyDescent="0.25">
      <c r="A244" s="80" t="s">
        <v>84</v>
      </c>
      <c r="B244" s="81" t="s">
        <v>170</v>
      </c>
      <c r="C244" s="82">
        <f>210327192+C248</f>
        <v>211205001</v>
      </c>
      <c r="D244" s="82">
        <f t="shared" ref="D244:E244" si="75">D245+D249+D310+D378+D407+D453</f>
        <v>914600</v>
      </c>
      <c r="E244" s="82">
        <f t="shared" si="75"/>
        <v>16850007</v>
      </c>
      <c r="F244" s="82">
        <f>C244-D244+E244</f>
        <v>227140408</v>
      </c>
    </row>
    <row r="245" spans="1:6" x14ac:dyDescent="0.25">
      <c r="A245" s="84">
        <v>11</v>
      </c>
      <c r="B245" s="85" t="s">
        <v>16</v>
      </c>
      <c r="C245" s="86">
        <f t="shared" ref="C245:E247" si="76">C246</f>
        <v>877809</v>
      </c>
      <c r="D245" s="86">
        <f t="shared" si="76"/>
        <v>0</v>
      </c>
      <c r="E245" s="86">
        <f t="shared" si="76"/>
        <v>0</v>
      </c>
      <c r="F245" s="86">
        <f t="shared" si="73"/>
        <v>877809</v>
      </c>
    </row>
    <row r="246" spans="1:6" x14ac:dyDescent="0.25">
      <c r="A246" s="87">
        <v>32</v>
      </c>
      <c r="B246" s="96" t="s">
        <v>27</v>
      </c>
      <c r="C246" s="97">
        <f t="shared" si="76"/>
        <v>877809</v>
      </c>
      <c r="D246" s="97">
        <f t="shared" si="76"/>
        <v>0</v>
      </c>
      <c r="E246" s="97">
        <f t="shared" si="76"/>
        <v>0</v>
      </c>
      <c r="F246" s="97">
        <f t="shared" si="73"/>
        <v>877809</v>
      </c>
    </row>
    <row r="247" spans="1:6" x14ac:dyDescent="0.25">
      <c r="A247" s="90">
        <v>322</v>
      </c>
      <c r="B247" s="91" t="s">
        <v>157</v>
      </c>
      <c r="C247" s="110">
        <f t="shared" si="76"/>
        <v>877809</v>
      </c>
      <c r="D247" s="110">
        <f t="shared" si="76"/>
        <v>0</v>
      </c>
      <c r="E247" s="110">
        <f t="shared" si="76"/>
        <v>0</v>
      </c>
      <c r="F247" s="110">
        <f t="shared" si="73"/>
        <v>877809</v>
      </c>
    </row>
    <row r="248" spans="1:6" x14ac:dyDescent="0.25">
      <c r="A248" s="104">
        <v>3222</v>
      </c>
      <c r="B248" s="94" t="s">
        <v>168</v>
      </c>
      <c r="C248" s="111">
        <v>877809</v>
      </c>
      <c r="D248" s="111"/>
      <c r="E248" s="111"/>
      <c r="F248" s="111">
        <f t="shared" si="73"/>
        <v>877809</v>
      </c>
    </row>
    <row r="249" spans="1:6" x14ac:dyDescent="0.25">
      <c r="A249" s="84">
        <v>31</v>
      </c>
      <c r="B249" s="85" t="s">
        <v>31</v>
      </c>
      <c r="C249" s="86">
        <v>409020</v>
      </c>
      <c r="D249" s="86">
        <f t="shared" ref="D249:E249" si="77">D250+D282+D287+D290+D305</f>
        <v>118600</v>
      </c>
      <c r="E249" s="86">
        <f t="shared" si="77"/>
        <v>118600</v>
      </c>
      <c r="F249" s="86">
        <f t="shared" si="73"/>
        <v>409020</v>
      </c>
    </row>
    <row r="250" spans="1:6" x14ac:dyDescent="0.25">
      <c r="A250" s="87">
        <v>32</v>
      </c>
      <c r="B250" s="96" t="s">
        <v>27</v>
      </c>
      <c r="C250" s="97">
        <v>408489</v>
      </c>
      <c r="D250" s="97">
        <f t="shared" ref="D250:E250" si="78">D251+D256+D262+D272+D274</f>
        <v>118600</v>
      </c>
      <c r="E250" s="97">
        <f t="shared" si="78"/>
        <v>118600</v>
      </c>
      <c r="F250" s="97">
        <f t="shared" si="73"/>
        <v>408489</v>
      </c>
    </row>
    <row r="251" spans="1:6" x14ac:dyDescent="0.25">
      <c r="A251" s="90">
        <v>321</v>
      </c>
      <c r="B251" s="91" t="s">
        <v>154</v>
      </c>
      <c r="C251" s="110">
        <v>98282</v>
      </c>
      <c r="D251" s="110">
        <f t="shared" ref="D251" si="79">SUM(D252:D255)</f>
        <v>0</v>
      </c>
      <c r="E251" s="110">
        <f t="shared" ref="E251" si="80">SUM(E252:E255)</f>
        <v>33000</v>
      </c>
      <c r="F251" s="110">
        <f t="shared" si="73"/>
        <v>131282</v>
      </c>
    </row>
    <row r="252" spans="1:6" x14ac:dyDescent="0.25">
      <c r="A252" s="104">
        <v>3211</v>
      </c>
      <c r="B252" s="94" t="s">
        <v>167</v>
      </c>
      <c r="C252" s="111">
        <v>68817</v>
      </c>
      <c r="D252" s="111"/>
      <c r="E252" s="111">
        <v>33000</v>
      </c>
      <c r="F252" s="111">
        <f t="shared" si="73"/>
        <v>101817</v>
      </c>
    </row>
    <row r="253" spans="1:6" ht="28.5" x14ac:dyDescent="0.25">
      <c r="A253" s="104">
        <v>3212</v>
      </c>
      <c r="B253" s="94" t="s">
        <v>155</v>
      </c>
      <c r="C253" s="111">
        <v>133</v>
      </c>
      <c r="D253" s="111"/>
      <c r="E253" s="111"/>
      <c r="F253" s="111">
        <f t="shared" si="73"/>
        <v>133</v>
      </c>
    </row>
    <row r="254" spans="1:6" x14ac:dyDescent="0.25">
      <c r="A254" s="104">
        <v>3213</v>
      </c>
      <c r="B254" s="94" t="s">
        <v>156</v>
      </c>
      <c r="C254" s="111">
        <v>29199</v>
      </c>
      <c r="D254" s="111"/>
      <c r="E254" s="111"/>
      <c r="F254" s="111">
        <f t="shared" si="73"/>
        <v>29199</v>
      </c>
    </row>
    <row r="255" spans="1:6" x14ac:dyDescent="0.25">
      <c r="A255" s="104">
        <v>3214</v>
      </c>
      <c r="B255" s="94" t="s">
        <v>171</v>
      </c>
      <c r="C255" s="111">
        <v>133</v>
      </c>
      <c r="D255" s="111"/>
      <c r="E255" s="111"/>
      <c r="F255" s="111">
        <f t="shared" si="73"/>
        <v>133</v>
      </c>
    </row>
    <row r="256" spans="1:6" x14ac:dyDescent="0.25">
      <c r="A256" s="90">
        <v>322</v>
      </c>
      <c r="B256" s="91" t="s">
        <v>157</v>
      </c>
      <c r="C256" s="110">
        <v>57336</v>
      </c>
      <c r="D256" s="110">
        <f t="shared" ref="D256:E256" si="81">SUM(D257:D261)</f>
        <v>23580</v>
      </c>
      <c r="E256" s="110">
        <f t="shared" si="81"/>
        <v>0</v>
      </c>
      <c r="F256" s="110">
        <f t="shared" si="73"/>
        <v>33756</v>
      </c>
    </row>
    <row r="257" spans="1:6" x14ac:dyDescent="0.25">
      <c r="A257" s="104">
        <v>3221</v>
      </c>
      <c r="B257" s="94" t="s">
        <v>158</v>
      </c>
      <c r="C257" s="111">
        <v>26545</v>
      </c>
      <c r="D257" s="111">
        <v>15000</v>
      </c>
      <c r="E257" s="111"/>
      <c r="F257" s="111">
        <f t="shared" si="73"/>
        <v>11545</v>
      </c>
    </row>
    <row r="258" spans="1:6" x14ac:dyDescent="0.25">
      <c r="A258" s="104">
        <v>3222</v>
      </c>
      <c r="B258" s="94" t="s">
        <v>168</v>
      </c>
      <c r="C258" s="111">
        <v>11945</v>
      </c>
      <c r="D258" s="111"/>
      <c r="E258" s="111"/>
      <c r="F258" s="111">
        <f t="shared" si="73"/>
        <v>11945</v>
      </c>
    </row>
    <row r="259" spans="1:6" x14ac:dyDescent="0.25">
      <c r="A259" s="104">
        <v>3223</v>
      </c>
      <c r="B259" s="94" t="s">
        <v>172</v>
      </c>
      <c r="C259" s="111">
        <v>133</v>
      </c>
      <c r="D259" s="111"/>
      <c r="E259" s="111"/>
      <c r="F259" s="111">
        <f t="shared" si="73"/>
        <v>133</v>
      </c>
    </row>
    <row r="260" spans="1:6" ht="28.5" x14ac:dyDescent="0.25">
      <c r="A260" s="104">
        <v>3224</v>
      </c>
      <c r="B260" s="94" t="s">
        <v>173</v>
      </c>
      <c r="C260" s="111">
        <v>133</v>
      </c>
      <c r="D260" s="111"/>
      <c r="E260" s="111"/>
      <c r="F260" s="111">
        <f t="shared" si="73"/>
        <v>133</v>
      </c>
    </row>
    <row r="261" spans="1:6" x14ac:dyDescent="0.25">
      <c r="A261" s="104">
        <v>3225</v>
      </c>
      <c r="B261" s="94" t="s">
        <v>174</v>
      </c>
      <c r="C261" s="111">
        <v>18580</v>
      </c>
      <c r="D261" s="111">
        <v>8580</v>
      </c>
      <c r="E261" s="111"/>
      <c r="F261" s="111">
        <f t="shared" si="73"/>
        <v>10000</v>
      </c>
    </row>
    <row r="262" spans="1:6" x14ac:dyDescent="0.25">
      <c r="A262" s="90">
        <v>323</v>
      </c>
      <c r="B262" s="91" t="s">
        <v>148</v>
      </c>
      <c r="C262" s="110">
        <v>169540</v>
      </c>
      <c r="D262" s="110">
        <f t="shared" ref="D262:E262" si="82">SUM(D263:D271)</f>
        <v>29495</v>
      </c>
      <c r="E262" s="110">
        <f t="shared" si="82"/>
        <v>84800</v>
      </c>
      <c r="F262" s="110">
        <f t="shared" si="73"/>
        <v>224845</v>
      </c>
    </row>
    <row r="263" spans="1:6" x14ac:dyDescent="0.25">
      <c r="A263" s="104">
        <v>3231</v>
      </c>
      <c r="B263" s="94" t="s">
        <v>175</v>
      </c>
      <c r="C263" s="111">
        <v>5495</v>
      </c>
      <c r="D263" s="111">
        <v>4495</v>
      </c>
      <c r="E263" s="111"/>
      <c r="F263" s="111">
        <f t="shared" si="73"/>
        <v>1000</v>
      </c>
    </row>
    <row r="264" spans="1:6" x14ac:dyDescent="0.25">
      <c r="A264" s="104">
        <v>3232</v>
      </c>
      <c r="B264" s="94" t="s">
        <v>176</v>
      </c>
      <c r="C264" s="111">
        <v>133</v>
      </c>
      <c r="D264" s="111"/>
      <c r="E264" s="111"/>
      <c r="F264" s="111">
        <f t="shared" si="73"/>
        <v>133</v>
      </c>
    </row>
    <row r="265" spans="1:6" x14ac:dyDescent="0.25">
      <c r="A265" s="104">
        <v>3233</v>
      </c>
      <c r="B265" s="94" t="s">
        <v>159</v>
      </c>
      <c r="C265" s="111">
        <v>133</v>
      </c>
      <c r="D265" s="111"/>
      <c r="E265" s="111"/>
      <c r="F265" s="111">
        <f t="shared" si="73"/>
        <v>133</v>
      </c>
    </row>
    <row r="266" spans="1:6" x14ac:dyDescent="0.25">
      <c r="A266" s="104">
        <v>3234</v>
      </c>
      <c r="B266" s="94" t="s">
        <v>160</v>
      </c>
      <c r="C266" s="111">
        <v>133</v>
      </c>
      <c r="D266" s="111"/>
      <c r="E266" s="111"/>
      <c r="F266" s="111">
        <f t="shared" si="73"/>
        <v>133</v>
      </c>
    </row>
    <row r="267" spans="1:6" x14ac:dyDescent="0.25">
      <c r="A267" s="104">
        <v>3235</v>
      </c>
      <c r="B267" s="94" t="s">
        <v>169</v>
      </c>
      <c r="C267" s="111">
        <v>133</v>
      </c>
      <c r="D267" s="111"/>
      <c r="E267" s="111"/>
      <c r="F267" s="111">
        <f t="shared" si="73"/>
        <v>133</v>
      </c>
    </row>
    <row r="268" spans="1:6" x14ac:dyDescent="0.25">
      <c r="A268" s="104">
        <v>3236</v>
      </c>
      <c r="B268" s="94" t="s">
        <v>177</v>
      </c>
      <c r="C268" s="111">
        <v>133</v>
      </c>
      <c r="D268" s="111"/>
      <c r="E268" s="111">
        <v>1300</v>
      </c>
      <c r="F268" s="111">
        <f t="shared" si="73"/>
        <v>1433</v>
      </c>
    </row>
    <row r="269" spans="1:6" x14ac:dyDescent="0.25">
      <c r="A269" s="104">
        <v>3237</v>
      </c>
      <c r="B269" s="94" t="s">
        <v>149</v>
      </c>
      <c r="C269" s="111">
        <v>132721</v>
      </c>
      <c r="D269" s="111">
        <v>25000</v>
      </c>
      <c r="E269" s="111"/>
      <c r="F269" s="111">
        <f t="shared" si="73"/>
        <v>107721</v>
      </c>
    </row>
    <row r="270" spans="1:6" x14ac:dyDescent="0.25">
      <c r="A270" s="104">
        <v>3238</v>
      </c>
      <c r="B270" s="94" t="s">
        <v>178</v>
      </c>
      <c r="C270" s="111">
        <v>133</v>
      </c>
      <c r="D270" s="111"/>
      <c r="E270" s="111">
        <v>32000</v>
      </c>
      <c r="F270" s="111">
        <f t="shared" si="73"/>
        <v>32133</v>
      </c>
    </row>
    <row r="271" spans="1:6" x14ac:dyDescent="0.25">
      <c r="A271" s="104">
        <v>3239</v>
      </c>
      <c r="B271" s="94" t="s">
        <v>161</v>
      </c>
      <c r="C271" s="111">
        <v>30526</v>
      </c>
      <c r="D271" s="111"/>
      <c r="E271" s="111">
        <v>51500</v>
      </c>
      <c r="F271" s="111">
        <f t="shared" si="73"/>
        <v>82026</v>
      </c>
    </row>
    <row r="272" spans="1:6" ht="28.5" x14ac:dyDescent="0.25">
      <c r="A272" s="90">
        <v>324</v>
      </c>
      <c r="B272" s="91" t="s">
        <v>179</v>
      </c>
      <c r="C272" s="110">
        <v>49354</v>
      </c>
      <c r="D272" s="110">
        <f t="shared" ref="D272:E272" si="83">D273</f>
        <v>39000</v>
      </c>
      <c r="E272" s="110">
        <f t="shared" si="83"/>
        <v>0</v>
      </c>
      <c r="F272" s="110">
        <f t="shared" si="73"/>
        <v>10354</v>
      </c>
    </row>
    <row r="273" spans="1:6" ht="28.5" x14ac:dyDescent="0.25">
      <c r="A273" s="104">
        <v>3241</v>
      </c>
      <c r="B273" s="94" t="s">
        <v>179</v>
      </c>
      <c r="C273" s="111">
        <v>49354</v>
      </c>
      <c r="D273" s="111">
        <v>39000</v>
      </c>
      <c r="E273" s="111"/>
      <c r="F273" s="111">
        <f t="shared" si="73"/>
        <v>10354</v>
      </c>
    </row>
    <row r="274" spans="1:6" x14ac:dyDescent="0.25">
      <c r="A274" s="90">
        <v>329</v>
      </c>
      <c r="B274" s="91" t="s">
        <v>162</v>
      </c>
      <c r="C274" s="110">
        <v>33977</v>
      </c>
      <c r="D274" s="110">
        <f t="shared" ref="D274:E274" si="84">SUM(D275:D281)</f>
        <v>26525</v>
      </c>
      <c r="E274" s="110">
        <f t="shared" si="84"/>
        <v>800</v>
      </c>
      <c r="F274" s="110">
        <f t="shared" si="73"/>
        <v>8252</v>
      </c>
    </row>
    <row r="275" spans="1:6" ht="28.5" x14ac:dyDescent="0.25">
      <c r="A275" s="104">
        <v>3291</v>
      </c>
      <c r="B275" s="94" t="s">
        <v>180</v>
      </c>
      <c r="C275" s="111">
        <v>133</v>
      </c>
      <c r="D275" s="111"/>
      <c r="E275" s="111"/>
      <c r="F275" s="111">
        <f t="shared" si="73"/>
        <v>133</v>
      </c>
    </row>
    <row r="276" spans="1:6" x14ac:dyDescent="0.25">
      <c r="A276" s="104">
        <v>3292</v>
      </c>
      <c r="B276" s="94" t="s">
        <v>181</v>
      </c>
      <c r="C276" s="111">
        <v>133</v>
      </c>
      <c r="D276" s="111"/>
      <c r="E276" s="111"/>
      <c r="F276" s="111">
        <f t="shared" si="73"/>
        <v>133</v>
      </c>
    </row>
    <row r="277" spans="1:6" x14ac:dyDescent="0.25">
      <c r="A277" s="104">
        <v>3293</v>
      </c>
      <c r="B277" s="94" t="s">
        <v>182</v>
      </c>
      <c r="C277" s="111">
        <v>133</v>
      </c>
      <c r="D277" s="111"/>
      <c r="E277" s="111"/>
      <c r="F277" s="111">
        <f t="shared" si="73"/>
        <v>133</v>
      </c>
    </row>
    <row r="278" spans="1:6" x14ac:dyDescent="0.25">
      <c r="A278" s="104">
        <v>3294</v>
      </c>
      <c r="B278" s="94" t="s">
        <v>183</v>
      </c>
      <c r="C278" s="111">
        <v>33180</v>
      </c>
      <c r="D278" s="111">
        <v>26525</v>
      </c>
      <c r="E278" s="111"/>
      <c r="F278" s="111">
        <f t="shared" si="73"/>
        <v>6655</v>
      </c>
    </row>
    <row r="279" spans="1:6" x14ac:dyDescent="0.25">
      <c r="A279" s="104">
        <v>3295</v>
      </c>
      <c r="B279" s="94" t="s">
        <v>163</v>
      </c>
      <c r="C279" s="111">
        <v>132</v>
      </c>
      <c r="D279" s="111"/>
      <c r="E279" s="111"/>
      <c r="F279" s="111">
        <f t="shared" si="73"/>
        <v>132</v>
      </c>
    </row>
    <row r="280" spans="1:6" x14ac:dyDescent="0.25">
      <c r="A280" s="104">
        <v>3296</v>
      </c>
      <c r="B280" s="94" t="s">
        <v>184</v>
      </c>
      <c r="C280" s="111">
        <v>133</v>
      </c>
      <c r="D280" s="111"/>
      <c r="E280" s="111"/>
      <c r="F280" s="111">
        <f t="shared" si="73"/>
        <v>133</v>
      </c>
    </row>
    <row r="281" spans="1:6" x14ac:dyDescent="0.25">
      <c r="A281" s="104">
        <v>3299</v>
      </c>
      <c r="B281" s="94" t="s">
        <v>162</v>
      </c>
      <c r="C281" s="111">
        <v>133</v>
      </c>
      <c r="D281" s="111"/>
      <c r="E281" s="111">
        <v>800</v>
      </c>
      <c r="F281" s="111">
        <f t="shared" si="73"/>
        <v>933</v>
      </c>
    </row>
    <row r="282" spans="1:6" x14ac:dyDescent="0.25">
      <c r="A282" s="87">
        <v>34</v>
      </c>
      <c r="B282" s="96" t="s">
        <v>59</v>
      </c>
      <c r="C282" s="97">
        <v>398</v>
      </c>
      <c r="D282" s="97">
        <f t="shared" ref="D282:E282" si="85">D283</f>
        <v>0</v>
      </c>
      <c r="E282" s="97">
        <f t="shared" si="85"/>
        <v>0</v>
      </c>
      <c r="F282" s="97">
        <f t="shared" si="73"/>
        <v>398</v>
      </c>
    </row>
    <row r="283" spans="1:6" x14ac:dyDescent="0.25">
      <c r="A283" s="90">
        <v>343</v>
      </c>
      <c r="B283" s="91" t="s">
        <v>185</v>
      </c>
      <c r="C283" s="110">
        <v>398</v>
      </c>
      <c r="D283" s="110">
        <f t="shared" ref="D283:E283" si="86">SUM(D284:D286)</f>
        <v>0</v>
      </c>
      <c r="E283" s="110">
        <f t="shared" si="86"/>
        <v>0</v>
      </c>
      <c r="F283" s="110">
        <f t="shared" si="73"/>
        <v>398</v>
      </c>
    </row>
    <row r="284" spans="1:6" x14ac:dyDescent="0.25">
      <c r="A284" s="104">
        <v>3431</v>
      </c>
      <c r="B284" s="94" t="s">
        <v>186</v>
      </c>
      <c r="C284" s="111">
        <v>132</v>
      </c>
      <c r="D284" s="111"/>
      <c r="E284" s="111"/>
      <c r="F284" s="111">
        <f t="shared" si="73"/>
        <v>132</v>
      </c>
    </row>
    <row r="285" spans="1:6" x14ac:dyDescent="0.25">
      <c r="A285" s="104">
        <v>3433</v>
      </c>
      <c r="B285" s="94" t="s">
        <v>187</v>
      </c>
      <c r="C285" s="111">
        <v>133</v>
      </c>
      <c r="D285" s="111"/>
      <c r="E285" s="111"/>
      <c r="F285" s="111">
        <f t="shared" si="73"/>
        <v>133</v>
      </c>
    </row>
    <row r="286" spans="1:6" x14ac:dyDescent="0.25">
      <c r="A286" s="104">
        <v>3434</v>
      </c>
      <c r="B286" s="94" t="s">
        <v>188</v>
      </c>
      <c r="C286" s="111">
        <v>133</v>
      </c>
      <c r="D286" s="111"/>
      <c r="E286" s="111"/>
      <c r="F286" s="111">
        <f t="shared" si="73"/>
        <v>133</v>
      </c>
    </row>
    <row r="287" spans="1:6" x14ac:dyDescent="0.25">
      <c r="A287" s="87">
        <v>38</v>
      </c>
      <c r="B287" s="96" t="s">
        <v>60</v>
      </c>
      <c r="C287" s="97">
        <v>133</v>
      </c>
      <c r="D287" s="97">
        <f t="shared" ref="D287:E288" si="87">D288</f>
        <v>0</v>
      </c>
      <c r="E287" s="97">
        <f t="shared" si="87"/>
        <v>0</v>
      </c>
      <c r="F287" s="97">
        <f t="shared" si="73"/>
        <v>133</v>
      </c>
    </row>
    <row r="288" spans="1:6" x14ac:dyDescent="0.25">
      <c r="A288" s="90">
        <v>383</v>
      </c>
      <c r="B288" s="91" t="s">
        <v>189</v>
      </c>
      <c r="C288" s="110">
        <v>133</v>
      </c>
      <c r="D288" s="110">
        <f t="shared" si="87"/>
        <v>0</v>
      </c>
      <c r="E288" s="110">
        <f t="shared" si="87"/>
        <v>0</v>
      </c>
      <c r="F288" s="110">
        <f t="shared" si="73"/>
        <v>133</v>
      </c>
    </row>
    <row r="289" spans="1:6" x14ac:dyDescent="0.25">
      <c r="A289" s="104">
        <v>3834</v>
      </c>
      <c r="B289" s="94" t="s">
        <v>190</v>
      </c>
      <c r="C289" s="111">
        <v>133</v>
      </c>
      <c r="D289" s="111"/>
      <c r="E289" s="111"/>
      <c r="F289" s="111">
        <f t="shared" si="73"/>
        <v>133</v>
      </c>
    </row>
    <row r="290" spans="1:6" ht="28.5" x14ac:dyDescent="0.25">
      <c r="A290" s="87">
        <v>42</v>
      </c>
      <c r="B290" s="96" t="s">
        <v>61</v>
      </c>
      <c r="C290" s="97">
        <v>0</v>
      </c>
      <c r="D290" s="97">
        <f t="shared" ref="D290:E290" si="88">D291+D293+D300+D303</f>
        <v>0</v>
      </c>
      <c r="E290" s="97">
        <f t="shared" si="88"/>
        <v>0</v>
      </c>
      <c r="F290" s="97">
        <f t="shared" si="73"/>
        <v>0</v>
      </c>
    </row>
    <row r="291" spans="1:6" hidden="1" x14ac:dyDescent="0.25">
      <c r="A291" s="90">
        <v>421</v>
      </c>
      <c r="B291" s="91" t="s">
        <v>126</v>
      </c>
      <c r="C291" s="110">
        <v>0</v>
      </c>
      <c r="D291" s="110">
        <f t="shared" ref="D291:E291" si="89">D292</f>
        <v>0</v>
      </c>
      <c r="E291" s="110">
        <f t="shared" si="89"/>
        <v>0</v>
      </c>
      <c r="F291" s="110">
        <f t="shared" si="73"/>
        <v>0</v>
      </c>
    </row>
    <row r="292" spans="1:6" hidden="1" x14ac:dyDescent="0.25">
      <c r="A292" s="104">
        <v>4214</v>
      </c>
      <c r="B292" s="94" t="s">
        <v>127</v>
      </c>
      <c r="C292" s="111">
        <v>0</v>
      </c>
      <c r="D292" s="111"/>
      <c r="E292" s="111"/>
      <c r="F292" s="111">
        <f t="shared" si="73"/>
        <v>0</v>
      </c>
    </row>
    <row r="293" spans="1:6" hidden="1" x14ac:dyDescent="0.25">
      <c r="A293" s="90">
        <v>422</v>
      </c>
      <c r="B293" s="91" t="s">
        <v>128</v>
      </c>
      <c r="C293" s="110">
        <v>0</v>
      </c>
      <c r="D293" s="110">
        <f t="shared" ref="D293" si="90">SUM(D294:D299)</f>
        <v>0</v>
      </c>
      <c r="E293" s="110">
        <f t="shared" ref="E293" si="91">SUM(E294:E299)</f>
        <v>0</v>
      </c>
      <c r="F293" s="110">
        <f t="shared" si="73"/>
        <v>0</v>
      </c>
    </row>
    <row r="294" spans="1:6" hidden="1" x14ac:dyDescent="0.25">
      <c r="A294" s="104">
        <v>4221</v>
      </c>
      <c r="B294" s="94" t="s">
        <v>129</v>
      </c>
      <c r="C294" s="111">
        <v>0</v>
      </c>
      <c r="D294" s="111"/>
      <c r="E294" s="111"/>
      <c r="F294" s="111">
        <f t="shared" si="73"/>
        <v>0</v>
      </c>
    </row>
    <row r="295" spans="1:6" hidden="1" x14ac:dyDescent="0.25">
      <c r="A295" s="104">
        <v>4222</v>
      </c>
      <c r="B295" s="94" t="s">
        <v>130</v>
      </c>
      <c r="C295" s="111">
        <v>0</v>
      </c>
      <c r="D295" s="111"/>
      <c r="E295" s="111"/>
      <c r="F295" s="111">
        <f t="shared" si="73"/>
        <v>0</v>
      </c>
    </row>
    <row r="296" spans="1:6" hidden="1" x14ac:dyDescent="0.25">
      <c r="A296" s="104">
        <v>4223</v>
      </c>
      <c r="B296" s="94" t="s">
        <v>131</v>
      </c>
      <c r="C296" s="111">
        <v>0</v>
      </c>
      <c r="D296" s="111"/>
      <c r="E296" s="111"/>
      <c r="F296" s="111">
        <f t="shared" si="73"/>
        <v>0</v>
      </c>
    </row>
    <row r="297" spans="1:6" hidden="1" x14ac:dyDescent="0.25">
      <c r="A297" s="104">
        <v>4224</v>
      </c>
      <c r="B297" s="94" t="s">
        <v>132</v>
      </c>
      <c r="C297" s="111">
        <v>0</v>
      </c>
      <c r="D297" s="111"/>
      <c r="E297" s="111"/>
      <c r="F297" s="111">
        <f t="shared" si="73"/>
        <v>0</v>
      </c>
    </row>
    <row r="298" spans="1:6" hidden="1" x14ac:dyDescent="0.25">
      <c r="A298" s="104">
        <v>4225</v>
      </c>
      <c r="B298" s="94" t="s">
        <v>133</v>
      </c>
      <c r="C298" s="111">
        <v>0</v>
      </c>
      <c r="D298" s="111"/>
      <c r="E298" s="111"/>
      <c r="F298" s="111">
        <f t="shared" si="73"/>
        <v>0</v>
      </c>
    </row>
    <row r="299" spans="1:6" hidden="1" x14ac:dyDescent="0.25">
      <c r="A299" s="104">
        <v>4227</v>
      </c>
      <c r="B299" s="94" t="s">
        <v>134</v>
      </c>
      <c r="C299" s="111">
        <v>0</v>
      </c>
      <c r="D299" s="111"/>
      <c r="E299" s="111"/>
      <c r="F299" s="111">
        <f t="shared" si="73"/>
        <v>0</v>
      </c>
    </row>
    <row r="300" spans="1:6" ht="28.5" hidden="1" x14ac:dyDescent="0.25">
      <c r="A300" s="90">
        <v>424</v>
      </c>
      <c r="B300" s="91" t="s">
        <v>142</v>
      </c>
      <c r="C300" s="110">
        <v>0</v>
      </c>
      <c r="D300" s="110">
        <f t="shared" ref="D300:E300" si="92">SUM(D301:D302)</f>
        <v>0</v>
      </c>
      <c r="E300" s="110">
        <f t="shared" si="92"/>
        <v>0</v>
      </c>
      <c r="F300" s="110">
        <f t="shared" si="73"/>
        <v>0</v>
      </c>
    </row>
    <row r="301" spans="1:6" hidden="1" x14ac:dyDescent="0.25">
      <c r="A301" s="104">
        <v>4241</v>
      </c>
      <c r="B301" s="94" t="s">
        <v>143</v>
      </c>
      <c r="C301" s="111">
        <v>0</v>
      </c>
      <c r="D301" s="111"/>
      <c r="E301" s="111"/>
      <c r="F301" s="111">
        <f t="shared" si="73"/>
        <v>0</v>
      </c>
    </row>
    <row r="302" spans="1:6" ht="28.5" hidden="1" x14ac:dyDescent="0.25">
      <c r="A302" s="104">
        <v>4242</v>
      </c>
      <c r="B302" s="94" t="s">
        <v>144</v>
      </c>
      <c r="C302" s="111">
        <v>0</v>
      </c>
      <c r="D302" s="111"/>
      <c r="E302" s="111"/>
      <c r="F302" s="111">
        <f t="shared" si="73"/>
        <v>0</v>
      </c>
    </row>
    <row r="303" spans="1:6" hidden="1" x14ac:dyDescent="0.25">
      <c r="A303" s="90">
        <v>426</v>
      </c>
      <c r="B303" s="91" t="s">
        <v>135</v>
      </c>
      <c r="C303" s="110">
        <v>0</v>
      </c>
      <c r="D303" s="110">
        <f t="shared" ref="D303:E303" si="93">D304</f>
        <v>0</v>
      </c>
      <c r="E303" s="110">
        <f t="shared" si="93"/>
        <v>0</v>
      </c>
      <c r="F303" s="110">
        <f t="shared" si="73"/>
        <v>0</v>
      </c>
    </row>
    <row r="304" spans="1:6" hidden="1" x14ac:dyDescent="0.25">
      <c r="A304" s="104">
        <v>4262</v>
      </c>
      <c r="B304" s="94" t="s">
        <v>136</v>
      </c>
      <c r="C304" s="111">
        <v>0</v>
      </c>
      <c r="D304" s="111"/>
      <c r="E304" s="111"/>
      <c r="F304" s="111">
        <f t="shared" si="73"/>
        <v>0</v>
      </c>
    </row>
    <row r="305" spans="1:6" ht="28.5" hidden="1" x14ac:dyDescent="0.25">
      <c r="A305" s="87">
        <v>45</v>
      </c>
      <c r="B305" s="96" t="s">
        <v>63</v>
      </c>
      <c r="C305" s="97">
        <v>0</v>
      </c>
      <c r="D305" s="97">
        <f t="shared" ref="D305:E305" si="94">D306+D308</f>
        <v>0</v>
      </c>
      <c r="E305" s="97">
        <f t="shared" si="94"/>
        <v>0</v>
      </c>
      <c r="F305" s="97">
        <f t="shared" si="73"/>
        <v>0</v>
      </c>
    </row>
    <row r="306" spans="1:6" ht="27" hidden="1" customHeight="1" x14ac:dyDescent="0.25">
      <c r="A306" s="90">
        <v>451</v>
      </c>
      <c r="B306" s="91" t="s">
        <v>138</v>
      </c>
      <c r="C306" s="110">
        <v>0</v>
      </c>
      <c r="D306" s="110">
        <f t="shared" ref="D306:E306" si="95">D307</f>
        <v>0</v>
      </c>
      <c r="E306" s="110">
        <f t="shared" si="95"/>
        <v>0</v>
      </c>
      <c r="F306" s="110">
        <f t="shared" ref="F306:F369" si="96">C306-D306+E306</f>
        <v>0</v>
      </c>
    </row>
    <row r="307" spans="1:6" ht="30" hidden="1" customHeight="1" x14ac:dyDescent="0.25">
      <c r="A307" s="104">
        <v>4511</v>
      </c>
      <c r="B307" s="94" t="s">
        <v>138</v>
      </c>
      <c r="C307" s="111">
        <v>0</v>
      </c>
      <c r="D307" s="111"/>
      <c r="E307" s="111"/>
      <c r="F307" s="111">
        <f t="shared" si="96"/>
        <v>0</v>
      </c>
    </row>
    <row r="308" spans="1:6" hidden="1" x14ac:dyDescent="0.25">
      <c r="A308" s="90">
        <v>452</v>
      </c>
      <c r="B308" s="91" t="s">
        <v>139</v>
      </c>
      <c r="C308" s="110">
        <v>0</v>
      </c>
      <c r="D308" s="110">
        <f t="shared" ref="D308:E308" si="97">D309</f>
        <v>0</v>
      </c>
      <c r="E308" s="110">
        <f t="shared" si="97"/>
        <v>0</v>
      </c>
      <c r="F308" s="110">
        <f t="shared" si="96"/>
        <v>0</v>
      </c>
    </row>
    <row r="309" spans="1:6" hidden="1" x14ac:dyDescent="0.25">
      <c r="A309" s="104">
        <v>4521</v>
      </c>
      <c r="B309" s="94" t="s">
        <v>139</v>
      </c>
      <c r="C309" s="111">
        <v>0</v>
      </c>
      <c r="D309" s="111"/>
      <c r="E309" s="111"/>
      <c r="F309" s="111">
        <f t="shared" si="96"/>
        <v>0</v>
      </c>
    </row>
    <row r="310" spans="1:6" x14ac:dyDescent="0.25">
      <c r="A310" s="84">
        <v>43</v>
      </c>
      <c r="B310" s="85" t="s">
        <v>40</v>
      </c>
      <c r="C310" s="86">
        <v>208835851</v>
      </c>
      <c r="D310" s="86">
        <f t="shared" ref="D310:E310" si="98">D311+D318+D350+D356+D359+D373</f>
        <v>786000</v>
      </c>
      <c r="E310" s="86">
        <f t="shared" si="98"/>
        <v>8853481</v>
      </c>
      <c r="F310" s="86">
        <f t="shared" si="96"/>
        <v>216903332</v>
      </c>
    </row>
    <row r="311" spans="1:6" x14ac:dyDescent="0.25">
      <c r="A311" s="87">
        <v>31</v>
      </c>
      <c r="B311" s="96" t="s">
        <v>19</v>
      </c>
      <c r="C311" s="97">
        <v>109480019</v>
      </c>
      <c r="D311" s="97">
        <f t="shared" ref="D311:E311" si="99">D312+D314+D316</f>
        <v>0</v>
      </c>
      <c r="E311" s="97">
        <f t="shared" si="99"/>
        <v>7405481</v>
      </c>
      <c r="F311" s="97">
        <f t="shared" si="96"/>
        <v>116885500</v>
      </c>
    </row>
    <row r="312" spans="1:6" x14ac:dyDescent="0.25">
      <c r="A312" s="90">
        <v>311</v>
      </c>
      <c r="B312" s="91" t="s">
        <v>150</v>
      </c>
      <c r="C312" s="110">
        <v>94237999</v>
      </c>
      <c r="D312" s="110">
        <f t="shared" ref="D312:E312" si="100">D313</f>
        <v>0</v>
      </c>
      <c r="E312" s="110">
        <f t="shared" si="100"/>
        <v>5737001</v>
      </c>
      <c r="F312" s="110">
        <f t="shared" si="96"/>
        <v>99975000</v>
      </c>
    </row>
    <row r="313" spans="1:6" x14ac:dyDescent="0.25">
      <c r="A313" s="104">
        <v>3111</v>
      </c>
      <c r="B313" s="94" t="s">
        <v>151</v>
      </c>
      <c r="C313" s="138">
        <v>94237999</v>
      </c>
      <c r="D313" s="138"/>
      <c r="E313" s="138">
        <v>5737001</v>
      </c>
      <c r="F313" s="138">
        <f t="shared" si="96"/>
        <v>99975000</v>
      </c>
    </row>
    <row r="314" spans="1:6" x14ac:dyDescent="0.25">
      <c r="A314" s="90">
        <v>312</v>
      </c>
      <c r="B314" s="91" t="s">
        <v>166</v>
      </c>
      <c r="C314" s="110">
        <v>2508992</v>
      </c>
      <c r="D314" s="110">
        <f t="shared" ref="D314:E314" si="101">D315</f>
        <v>0</v>
      </c>
      <c r="E314" s="110">
        <f t="shared" si="101"/>
        <v>603508</v>
      </c>
      <c r="F314" s="110">
        <f t="shared" si="96"/>
        <v>3112500</v>
      </c>
    </row>
    <row r="315" spans="1:6" x14ac:dyDescent="0.25">
      <c r="A315" s="104">
        <v>3121</v>
      </c>
      <c r="B315" s="94" t="s">
        <v>166</v>
      </c>
      <c r="C315" s="111">
        <v>2508992</v>
      </c>
      <c r="D315" s="111"/>
      <c r="E315" s="111">
        <v>603508</v>
      </c>
      <c r="F315" s="111">
        <f t="shared" si="96"/>
        <v>3112500</v>
      </c>
    </row>
    <row r="316" spans="1:6" x14ac:dyDescent="0.25">
      <c r="A316" s="90">
        <v>313</v>
      </c>
      <c r="B316" s="91" t="s">
        <v>152</v>
      </c>
      <c r="C316" s="110">
        <v>12733028</v>
      </c>
      <c r="D316" s="110">
        <f>SUM(D317:D317)</f>
        <v>0</v>
      </c>
      <c r="E316" s="110">
        <f>SUM(E317:E317)</f>
        <v>1064972</v>
      </c>
      <c r="F316" s="110">
        <f t="shared" si="96"/>
        <v>13798000</v>
      </c>
    </row>
    <row r="317" spans="1:6" ht="26.25" customHeight="1" x14ac:dyDescent="0.25">
      <c r="A317" s="104">
        <v>3132</v>
      </c>
      <c r="B317" s="94" t="s">
        <v>153</v>
      </c>
      <c r="C317" s="111">
        <v>12733028</v>
      </c>
      <c r="D317" s="111"/>
      <c r="E317" s="111">
        <v>1064972</v>
      </c>
      <c r="F317" s="111">
        <f t="shared" si="96"/>
        <v>13798000</v>
      </c>
    </row>
    <row r="318" spans="1:6" x14ac:dyDescent="0.25">
      <c r="A318" s="87">
        <v>32</v>
      </c>
      <c r="B318" s="96" t="s">
        <v>27</v>
      </c>
      <c r="C318" s="97">
        <v>98656514</v>
      </c>
      <c r="D318" s="97">
        <f t="shared" ref="D318:E318" si="102">D319+D324+D330+D340+D342</f>
        <v>786000</v>
      </c>
      <c r="E318" s="97">
        <f t="shared" si="102"/>
        <v>697000</v>
      </c>
      <c r="F318" s="97">
        <f t="shared" si="96"/>
        <v>98567514</v>
      </c>
    </row>
    <row r="319" spans="1:6" x14ac:dyDescent="0.25">
      <c r="A319" s="173">
        <v>321</v>
      </c>
      <c r="B319" s="174" t="s">
        <v>154</v>
      </c>
      <c r="C319" s="100">
        <v>3276093</v>
      </c>
      <c r="D319" s="100">
        <f t="shared" ref="D319" si="103">SUM(D320:D323)</f>
        <v>0</v>
      </c>
      <c r="E319" s="100">
        <f t="shared" ref="E319" si="104">SUM(E320:E323)</f>
        <v>0</v>
      </c>
      <c r="F319" s="100">
        <f t="shared" si="96"/>
        <v>3276093</v>
      </c>
    </row>
    <row r="320" spans="1:6" x14ac:dyDescent="0.25">
      <c r="A320" s="177">
        <v>3211</v>
      </c>
      <c r="B320" s="178" t="s">
        <v>167</v>
      </c>
      <c r="C320" s="179">
        <v>8362</v>
      </c>
      <c r="D320" s="179"/>
      <c r="E320" s="179"/>
      <c r="F320" s="180">
        <f t="shared" si="96"/>
        <v>8362</v>
      </c>
    </row>
    <row r="321" spans="1:6" ht="28.5" x14ac:dyDescent="0.25">
      <c r="A321" s="124">
        <v>3212</v>
      </c>
      <c r="B321" s="102" t="s">
        <v>155</v>
      </c>
      <c r="C321" s="139">
        <v>3153494</v>
      </c>
      <c r="D321" s="139"/>
      <c r="E321" s="139"/>
      <c r="F321" s="181">
        <f t="shared" si="96"/>
        <v>3153494</v>
      </c>
    </row>
    <row r="322" spans="1:6" x14ac:dyDescent="0.25">
      <c r="A322" s="124">
        <v>3213</v>
      </c>
      <c r="B322" s="102" t="s">
        <v>156</v>
      </c>
      <c r="C322" s="139">
        <v>114104</v>
      </c>
      <c r="D322" s="139"/>
      <c r="E322" s="139"/>
      <c r="F322" s="181">
        <f t="shared" si="96"/>
        <v>114104</v>
      </c>
    </row>
    <row r="323" spans="1:6" x14ac:dyDescent="0.25">
      <c r="A323" s="182">
        <v>3214</v>
      </c>
      <c r="B323" s="183" t="s">
        <v>171</v>
      </c>
      <c r="C323" s="184">
        <v>133</v>
      </c>
      <c r="D323" s="184"/>
      <c r="E323" s="184"/>
      <c r="F323" s="185">
        <f t="shared" si="96"/>
        <v>133</v>
      </c>
    </row>
    <row r="324" spans="1:6" x14ac:dyDescent="0.25">
      <c r="A324" s="175">
        <v>322</v>
      </c>
      <c r="B324" s="176" t="s">
        <v>157</v>
      </c>
      <c r="C324" s="92">
        <v>87004815</v>
      </c>
      <c r="D324" s="92">
        <f t="shared" ref="D324:E324" si="105">SUM(D325:D329)</f>
        <v>786000</v>
      </c>
      <c r="E324" s="92">
        <f t="shared" si="105"/>
        <v>11000</v>
      </c>
      <c r="F324" s="92">
        <f t="shared" si="96"/>
        <v>86229815</v>
      </c>
    </row>
    <row r="325" spans="1:6" x14ac:dyDescent="0.25">
      <c r="A325" s="104">
        <v>3221</v>
      </c>
      <c r="B325" s="94" t="s">
        <v>158</v>
      </c>
      <c r="C325" s="111">
        <v>1964298</v>
      </c>
      <c r="D325" s="111"/>
      <c r="E325" s="111"/>
      <c r="F325" s="111">
        <f t="shared" si="96"/>
        <v>1964298</v>
      </c>
    </row>
    <row r="326" spans="1:6" x14ac:dyDescent="0.25">
      <c r="A326" s="104">
        <v>3222</v>
      </c>
      <c r="B326" s="94" t="s">
        <v>168</v>
      </c>
      <c r="C326" s="111">
        <v>80687210</v>
      </c>
      <c r="D326" s="111">
        <v>786000</v>
      </c>
      <c r="E326" s="111"/>
      <c r="F326" s="111">
        <f t="shared" si="96"/>
        <v>79901210</v>
      </c>
    </row>
    <row r="327" spans="1:6" x14ac:dyDescent="0.25">
      <c r="A327" s="104">
        <v>3223</v>
      </c>
      <c r="B327" s="94" t="s">
        <v>172</v>
      </c>
      <c r="C327" s="111">
        <v>3384431</v>
      </c>
      <c r="D327" s="111"/>
      <c r="E327" s="111">
        <v>11000</v>
      </c>
      <c r="F327" s="111">
        <f t="shared" si="96"/>
        <v>3395431</v>
      </c>
    </row>
    <row r="328" spans="1:6" ht="28.5" x14ac:dyDescent="0.25">
      <c r="A328" s="104">
        <v>3224</v>
      </c>
      <c r="B328" s="94" t="s">
        <v>173</v>
      </c>
      <c r="C328" s="111">
        <v>331807</v>
      </c>
      <c r="D328" s="111"/>
      <c r="E328" s="111"/>
      <c r="F328" s="111">
        <f t="shared" si="96"/>
        <v>331807</v>
      </c>
    </row>
    <row r="329" spans="1:6" x14ac:dyDescent="0.25">
      <c r="A329" s="104">
        <v>3225</v>
      </c>
      <c r="B329" s="94" t="s">
        <v>174</v>
      </c>
      <c r="C329" s="111">
        <v>637069</v>
      </c>
      <c r="D329" s="111"/>
      <c r="E329" s="111"/>
      <c r="F329" s="111">
        <f t="shared" si="96"/>
        <v>637069</v>
      </c>
    </row>
    <row r="330" spans="1:6" x14ac:dyDescent="0.25">
      <c r="A330" s="90">
        <v>323</v>
      </c>
      <c r="B330" s="91" t="s">
        <v>148</v>
      </c>
      <c r="C330" s="110">
        <v>7372753</v>
      </c>
      <c r="D330" s="110">
        <f t="shared" ref="D330:E330" si="106">SUM(D331:D339)</f>
        <v>0</v>
      </c>
      <c r="E330" s="110">
        <f t="shared" si="106"/>
        <v>229000</v>
      </c>
      <c r="F330" s="110">
        <f t="shared" si="96"/>
        <v>7601753</v>
      </c>
    </row>
    <row r="331" spans="1:6" x14ac:dyDescent="0.25">
      <c r="A331" s="104">
        <v>3231</v>
      </c>
      <c r="B331" s="94" t="s">
        <v>175</v>
      </c>
      <c r="C331" s="111">
        <v>172540</v>
      </c>
      <c r="D331" s="111"/>
      <c r="E331" s="111"/>
      <c r="F331" s="111">
        <f t="shared" si="96"/>
        <v>172540</v>
      </c>
    </row>
    <row r="332" spans="1:6" x14ac:dyDescent="0.25">
      <c r="A332" s="104">
        <v>3232</v>
      </c>
      <c r="B332" s="94" t="s">
        <v>176</v>
      </c>
      <c r="C332" s="111">
        <v>2919902</v>
      </c>
      <c r="D332" s="111"/>
      <c r="E332" s="111"/>
      <c r="F332" s="111">
        <f t="shared" si="96"/>
        <v>2919902</v>
      </c>
    </row>
    <row r="333" spans="1:6" x14ac:dyDescent="0.25">
      <c r="A333" s="104">
        <v>3233</v>
      </c>
      <c r="B333" s="94" t="s">
        <v>159</v>
      </c>
      <c r="C333" s="111">
        <v>46453</v>
      </c>
      <c r="D333" s="111"/>
      <c r="E333" s="111"/>
      <c r="F333" s="111">
        <f t="shared" si="96"/>
        <v>46453</v>
      </c>
    </row>
    <row r="334" spans="1:6" x14ac:dyDescent="0.25">
      <c r="A334" s="104">
        <v>3234</v>
      </c>
      <c r="B334" s="94" t="s">
        <v>160</v>
      </c>
      <c r="C334" s="140">
        <v>1274139</v>
      </c>
      <c r="D334" s="140"/>
      <c r="E334" s="140"/>
      <c r="F334" s="140">
        <f t="shared" si="96"/>
        <v>1274139</v>
      </c>
    </row>
    <row r="335" spans="1:6" x14ac:dyDescent="0.25">
      <c r="A335" s="104">
        <v>3235</v>
      </c>
      <c r="B335" s="94" t="s">
        <v>169</v>
      </c>
      <c r="C335" s="111">
        <v>238901</v>
      </c>
      <c r="D335" s="111"/>
      <c r="E335" s="111"/>
      <c r="F335" s="111">
        <f t="shared" si="96"/>
        <v>238901</v>
      </c>
    </row>
    <row r="336" spans="1:6" x14ac:dyDescent="0.25">
      <c r="A336" s="104">
        <v>3236</v>
      </c>
      <c r="B336" s="94" t="s">
        <v>177</v>
      </c>
      <c r="C336" s="111">
        <v>743248</v>
      </c>
      <c r="D336" s="111"/>
      <c r="E336" s="111"/>
      <c r="F336" s="111">
        <f t="shared" si="96"/>
        <v>743248</v>
      </c>
    </row>
    <row r="337" spans="1:6" x14ac:dyDescent="0.25">
      <c r="A337" s="104">
        <v>3237</v>
      </c>
      <c r="B337" s="94" t="s">
        <v>149</v>
      </c>
      <c r="C337" s="111">
        <v>424713</v>
      </c>
      <c r="D337" s="111"/>
      <c r="E337" s="111"/>
      <c r="F337" s="111">
        <f t="shared" si="96"/>
        <v>424713</v>
      </c>
    </row>
    <row r="338" spans="1:6" x14ac:dyDescent="0.25">
      <c r="A338" s="104">
        <v>3238</v>
      </c>
      <c r="B338" s="94" t="s">
        <v>178</v>
      </c>
      <c r="C338" s="111">
        <v>623797</v>
      </c>
      <c r="D338" s="111"/>
      <c r="E338" s="111"/>
      <c r="F338" s="111">
        <f t="shared" si="96"/>
        <v>623797</v>
      </c>
    </row>
    <row r="339" spans="1:6" x14ac:dyDescent="0.25">
      <c r="A339" s="104">
        <v>3239</v>
      </c>
      <c r="B339" s="94" t="s">
        <v>161</v>
      </c>
      <c r="C339" s="111">
        <v>929060</v>
      </c>
      <c r="D339" s="111"/>
      <c r="E339" s="111">
        <v>229000</v>
      </c>
      <c r="F339" s="111">
        <f t="shared" si="96"/>
        <v>1158060</v>
      </c>
    </row>
    <row r="340" spans="1:6" ht="28.5" x14ac:dyDescent="0.25">
      <c r="A340" s="90">
        <v>324</v>
      </c>
      <c r="B340" s="91" t="s">
        <v>179</v>
      </c>
      <c r="C340" s="110">
        <v>2920</v>
      </c>
      <c r="D340" s="110">
        <f t="shared" ref="D340:E340" si="107">D341</f>
        <v>0</v>
      </c>
      <c r="E340" s="110">
        <f t="shared" si="107"/>
        <v>0</v>
      </c>
      <c r="F340" s="110">
        <f t="shared" si="96"/>
        <v>2920</v>
      </c>
    </row>
    <row r="341" spans="1:6" ht="28.5" x14ac:dyDescent="0.25">
      <c r="A341" s="104">
        <v>3241</v>
      </c>
      <c r="B341" s="94" t="s">
        <v>179</v>
      </c>
      <c r="C341" s="111">
        <v>2920</v>
      </c>
      <c r="D341" s="111"/>
      <c r="E341" s="111"/>
      <c r="F341" s="111">
        <f t="shared" si="96"/>
        <v>2920</v>
      </c>
    </row>
    <row r="342" spans="1:6" x14ac:dyDescent="0.25">
      <c r="A342" s="90">
        <v>329</v>
      </c>
      <c r="B342" s="91" t="s">
        <v>162</v>
      </c>
      <c r="C342" s="110">
        <v>999933</v>
      </c>
      <c r="D342" s="110">
        <f t="shared" ref="D342:E342" si="108">SUM(D343:D349)</f>
        <v>0</v>
      </c>
      <c r="E342" s="110">
        <f t="shared" si="108"/>
        <v>457000</v>
      </c>
      <c r="F342" s="110">
        <f t="shared" si="96"/>
        <v>1456933</v>
      </c>
    </row>
    <row r="343" spans="1:6" ht="28.5" x14ac:dyDescent="0.25">
      <c r="A343" s="104">
        <v>3291</v>
      </c>
      <c r="B343" s="94" t="s">
        <v>180</v>
      </c>
      <c r="C343" s="111">
        <v>4645</v>
      </c>
      <c r="D343" s="111"/>
      <c r="E343" s="111"/>
      <c r="F343" s="111">
        <f t="shared" si="96"/>
        <v>4645</v>
      </c>
    </row>
    <row r="344" spans="1:6" x14ac:dyDescent="0.25">
      <c r="A344" s="104">
        <v>3292</v>
      </c>
      <c r="B344" s="94" t="s">
        <v>181</v>
      </c>
      <c r="C344" s="111">
        <v>536598</v>
      </c>
      <c r="D344" s="111"/>
      <c r="E344" s="111"/>
      <c r="F344" s="111">
        <f t="shared" si="96"/>
        <v>536598</v>
      </c>
    </row>
    <row r="345" spans="1:6" x14ac:dyDescent="0.25">
      <c r="A345" s="104">
        <v>3293</v>
      </c>
      <c r="B345" s="94" t="s">
        <v>182</v>
      </c>
      <c r="C345" s="111">
        <v>4645</v>
      </c>
      <c r="D345" s="111"/>
      <c r="E345" s="111"/>
      <c r="F345" s="111">
        <f t="shared" si="96"/>
        <v>4645</v>
      </c>
    </row>
    <row r="346" spans="1:6" x14ac:dyDescent="0.25">
      <c r="A346" s="104">
        <v>3294</v>
      </c>
      <c r="B346" s="94" t="s">
        <v>183</v>
      </c>
      <c r="C346" s="111">
        <v>22563</v>
      </c>
      <c r="D346" s="111"/>
      <c r="E346" s="111">
        <v>54000</v>
      </c>
      <c r="F346" s="111">
        <f t="shared" si="96"/>
        <v>76563</v>
      </c>
    </row>
    <row r="347" spans="1:6" x14ac:dyDescent="0.25">
      <c r="A347" s="104">
        <v>3295</v>
      </c>
      <c r="B347" s="94" t="s">
        <v>163</v>
      </c>
      <c r="C347" s="111">
        <v>87730</v>
      </c>
      <c r="D347" s="111"/>
      <c r="E347" s="111">
        <v>145000</v>
      </c>
      <c r="F347" s="111">
        <f t="shared" si="96"/>
        <v>232730</v>
      </c>
    </row>
    <row r="348" spans="1:6" x14ac:dyDescent="0.25">
      <c r="A348" s="104">
        <v>3296</v>
      </c>
      <c r="B348" s="94" t="s">
        <v>184</v>
      </c>
      <c r="C348" s="111">
        <v>335921</v>
      </c>
      <c r="D348" s="111"/>
      <c r="E348" s="111">
        <v>258000</v>
      </c>
      <c r="F348" s="111">
        <f t="shared" si="96"/>
        <v>593921</v>
      </c>
    </row>
    <row r="349" spans="1:6" x14ac:dyDescent="0.25">
      <c r="A349" s="104">
        <v>3299</v>
      </c>
      <c r="B349" s="94" t="s">
        <v>162</v>
      </c>
      <c r="C349" s="111">
        <v>7831</v>
      </c>
      <c r="D349" s="111"/>
      <c r="E349" s="111"/>
      <c r="F349" s="111">
        <f t="shared" si="96"/>
        <v>7831</v>
      </c>
    </row>
    <row r="350" spans="1:6" x14ac:dyDescent="0.25">
      <c r="A350" s="87">
        <v>34</v>
      </c>
      <c r="B350" s="96" t="s">
        <v>59</v>
      </c>
      <c r="C350" s="97">
        <v>389012</v>
      </c>
      <c r="D350" s="97">
        <f t="shared" ref="D350:E350" si="109">D351</f>
        <v>0</v>
      </c>
      <c r="E350" s="97">
        <f t="shared" si="109"/>
        <v>346000</v>
      </c>
      <c r="F350" s="97">
        <f t="shared" si="96"/>
        <v>735012</v>
      </c>
    </row>
    <row r="351" spans="1:6" x14ac:dyDescent="0.25">
      <c r="A351" s="90">
        <v>343</v>
      </c>
      <c r="B351" s="91" t="s">
        <v>185</v>
      </c>
      <c r="C351" s="110">
        <v>389012</v>
      </c>
      <c r="D351" s="110">
        <f t="shared" ref="D351:E351" si="110">SUM(D352:D355)</f>
        <v>0</v>
      </c>
      <c r="E351" s="110">
        <f t="shared" si="110"/>
        <v>346000</v>
      </c>
      <c r="F351" s="110">
        <f t="shared" si="96"/>
        <v>735012</v>
      </c>
    </row>
    <row r="352" spans="1:6" x14ac:dyDescent="0.25">
      <c r="A352" s="104">
        <v>3431</v>
      </c>
      <c r="B352" s="94" t="s">
        <v>186</v>
      </c>
      <c r="C352" s="111">
        <v>17254</v>
      </c>
      <c r="D352" s="111"/>
      <c r="E352" s="111"/>
      <c r="F352" s="111">
        <f t="shared" si="96"/>
        <v>17254</v>
      </c>
    </row>
    <row r="353" spans="1:6" ht="28.5" x14ac:dyDescent="0.25">
      <c r="A353" s="104">
        <v>3432</v>
      </c>
      <c r="B353" s="94" t="s">
        <v>191</v>
      </c>
      <c r="C353" s="111">
        <v>1</v>
      </c>
      <c r="D353" s="111"/>
      <c r="E353" s="111"/>
      <c r="F353" s="111">
        <f t="shared" si="96"/>
        <v>1</v>
      </c>
    </row>
    <row r="354" spans="1:6" x14ac:dyDescent="0.25">
      <c r="A354" s="104">
        <v>3433</v>
      </c>
      <c r="B354" s="94" t="s">
        <v>187</v>
      </c>
      <c r="C354" s="111">
        <v>371624</v>
      </c>
      <c r="D354" s="111"/>
      <c r="E354" s="111">
        <v>346000</v>
      </c>
      <c r="F354" s="111">
        <f t="shared" si="96"/>
        <v>717624</v>
      </c>
    </row>
    <row r="355" spans="1:6" x14ac:dyDescent="0.25">
      <c r="A355" s="104">
        <v>3434</v>
      </c>
      <c r="B355" s="94" t="s">
        <v>188</v>
      </c>
      <c r="C355" s="111">
        <v>133</v>
      </c>
      <c r="D355" s="111"/>
      <c r="E355" s="111"/>
      <c r="F355" s="111">
        <f t="shared" si="96"/>
        <v>133</v>
      </c>
    </row>
    <row r="356" spans="1:6" x14ac:dyDescent="0.25">
      <c r="A356" s="87">
        <v>38</v>
      </c>
      <c r="B356" s="96" t="s">
        <v>60</v>
      </c>
      <c r="C356" s="97">
        <v>310306</v>
      </c>
      <c r="D356" s="97">
        <f t="shared" ref="D356:E357" si="111">D357</f>
        <v>0</v>
      </c>
      <c r="E356" s="97">
        <f t="shared" si="111"/>
        <v>405000</v>
      </c>
      <c r="F356" s="97">
        <f t="shared" si="96"/>
        <v>715306</v>
      </c>
    </row>
    <row r="357" spans="1:6" x14ac:dyDescent="0.25">
      <c r="A357" s="90">
        <v>383</v>
      </c>
      <c r="B357" s="91" t="s">
        <v>189</v>
      </c>
      <c r="C357" s="110">
        <v>310306</v>
      </c>
      <c r="D357" s="110">
        <f t="shared" si="111"/>
        <v>0</v>
      </c>
      <c r="E357" s="110">
        <f t="shared" si="111"/>
        <v>405000</v>
      </c>
      <c r="F357" s="110">
        <f t="shared" si="96"/>
        <v>715306</v>
      </c>
    </row>
    <row r="358" spans="1:6" x14ac:dyDescent="0.25">
      <c r="A358" s="104">
        <v>3834</v>
      </c>
      <c r="B358" s="94" t="s">
        <v>190</v>
      </c>
      <c r="C358" s="111">
        <v>310306</v>
      </c>
      <c r="D358" s="111"/>
      <c r="E358" s="111">
        <v>405000</v>
      </c>
      <c r="F358" s="111">
        <f t="shared" si="96"/>
        <v>715306</v>
      </c>
    </row>
    <row r="359" spans="1:6" ht="28.5" hidden="1" x14ac:dyDescent="0.25">
      <c r="A359" s="87">
        <v>42</v>
      </c>
      <c r="B359" s="96" t="s">
        <v>61</v>
      </c>
      <c r="C359" s="97">
        <v>0</v>
      </c>
      <c r="D359" s="97">
        <f t="shared" ref="D359:E359" si="112">D360+D363+D370</f>
        <v>0</v>
      </c>
      <c r="E359" s="97">
        <f t="shared" si="112"/>
        <v>0</v>
      </c>
      <c r="F359" s="97">
        <f t="shared" si="96"/>
        <v>0</v>
      </c>
    </row>
    <row r="360" spans="1:6" hidden="1" x14ac:dyDescent="0.25">
      <c r="A360" s="90">
        <v>421</v>
      </c>
      <c r="B360" s="91" t="s">
        <v>126</v>
      </c>
      <c r="C360" s="110">
        <v>0</v>
      </c>
      <c r="D360" s="110">
        <f t="shared" ref="D360" si="113">SUM(D361:D362)</f>
        <v>0</v>
      </c>
      <c r="E360" s="110">
        <f t="shared" ref="E360" si="114">SUM(E361:E362)</f>
        <v>0</v>
      </c>
      <c r="F360" s="110">
        <f t="shared" si="96"/>
        <v>0</v>
      </c>
    </row>
    <row r="361" spans="1:6" hidden="1" x14ac:dyDescent="0.25">
      <c r="A361" s="104">
        <v>4212</v>
      </c>
      <c r="B361" s="94" t="s">
        <v>145</v>
      </c>
      <c r="C361" s="111">
        <v>0</v>
      </c>
      <c r="D361" s="111"/>
      <c r="E361" s="111"/>
      <c r="F361" s="111">
        <f t="shared" si="96"/>
        <v>0</v>
      </c>
    </row>
    <row r="362" spans="1:6" hidden="1" x14ac:dyDescent="0.25">
      <c r="A362" s="104">
        <v>4214</v>
      </c>
      <c r="B362" s="94" t="s">
        <v>127</v>
      </c>
      <c r="C362" s="111">
        <v>0</v>
      </c>
      <c r="D362" s="111"/>
      <c r="E362" s="111"/>
      <c r="F362" s="111">
        <f t="shared" si="96"/>
        <v>0</v>
      </c>
    </row>
    <row r="363" spans="1:6" hidden="1" x14ac:dyDescent="0.25">
      <c r="A363" s="90">
        <v>422</v>
      </c>
      <c r="B363" s="91" t="s">
        <v>128</v>
      </c>
      <c r="C363" s="110">
        <v>0</v>
      </c>
      <c r="D363" s="110">
        <f t="shared" ref="D363:E363" si="115">SUM(D364:D369)</f>
        <v>0</v>
      </c>
      <c r="E363" s="110">
        <f t="shared" si="115"/>
        <v>0</v>
      </c>
      <c r="F363" s="110">
        <f t="shared" si="96"/>
        <v>0</v>
      </c>
    </row>
    <row r="364" spans="1:6" hidden="1" x14ac:dyDescent="0.25">
      <c r="A364" s="104">
        <v>4221</v>
      </c>
      <c r="B364" s="94" t="s">
        <v>129</v>
      </c>
      <c r="C364" s="111">
        <v>0</v>
      </c>
      <c r="D364" s="111"/>
      <c r="E364" s="111"/>
      <c r="F364" s="111">
        <f t="shared" si="96"/>
        <v>0</v>
      </c>
    </row>
    <row r="365" spans="1:6" hidden="1" x14ac:dyDescent="0.25">
      <c r="A365" s="104">
        <v>4222</v>
      </c>
      <c r="B365" s="94" t="s">
        <v>130</v>
      </c>
      <c r="C365" s="111">
        <v>0</v>
      </c>
      <c r="D365" s="111"/>
      <c r="E365" s="111"/>
      <c r="F365" s="111">
        <f t="shared" si="96"/>
        <v>0</v>
      </c>
    </row>
    <row r="366" spans="1:6" hidden="1" x14ac:dyDescent="0.25">
      <c r="A366" s="104">
        <v>4223</v>
      </c>
      <c r="B366" s="94" t="s">
        <v>131</v>
      </c>
      <c r="C366" s="111">
        <v>0</v>
      </c>
      <c r="D366" s="111"/>
      <c r="E366" s="111"/>
      <c r="F366" s="111">
        <f t="shared" si="96"/>
        <v>0</v>
      </c>
    </row>
    <row r="367" spans="1:6" hidden="1" x14ac:dyDescent="0.25">
      <c r="A367" s="104">
        <v>4224</v>
      </c>
      <c r="B367" s="94" t="s">
        <v>132</v>
      </c>
      <c r="C367" s="111">
        <v>0</v>
      </c>
      <c r="D367" s="111"/>
      <c r="E367" s="111"/>
      <c r="F367" s="111">
        <f t="shared" si="96"/>
        <v>0</v>
      </c>
    </row>
    <row r="368" spans="1:6" hidden="1" x14ac:dyDescent="0.25">
      <c r="A368" s="104">
        <v>4225</v>
      </c>
      <c r="B368" s="94" t="s">
        <v>133</v>
      </c>
      <c r="C368" s="111">
        <v>0</v>
      </c>
      <c r="D368" s="111"/>
      <c r="E368" s="111"/>
      <c r="F368" s="111">
        <f t="shared" si="96"/>
        <v>0</v>
      </c>
    </row>
    <row r="369" spans="1:6" hidden="1" x14ac:dyDescent="0.25">
      <c r="A369" s="104">
        <v>4227</v>
      </c>
      <c r="B369" s="94" t="s">
        <v>134</v>
      </c>
      <c r="C369" s="111">
        <v>0</v>
      </c>
      <c r="D369" s="111"/>
      <c r="E369" s="111"/>
      <c r="F369" s="111">
        <f t="shared" si="96"/>
        <v>0</v>
      </c>
    </row>
    <row r="370" spans="1:6" hidden="1" x14ac:dyDescent="0.25">
      <c r="A370" s="90">
        <v>426</v>
      </c>
      <c r="B370" s="91" t="s">
        <v>135</v>
      </c>
      <c r="C370" s="110">
        <v>0</v>
      </c>
      <c r="D370" s="110">
        <f t="shared" ref="D370:E370" si="116">SUM(D371:D372)</f>
        <v>0</v>
      </c>
      <c r="E370" s="110">
        <f t="shared" si="116"/>
        <v>0</v>
      </c>
      <c r="F370" s="110">
        <f t="shared" ref="F370:F433" si="117">C370-D370+E370</f>
        <v>0</v>
      </c>
    </row>
    <row r="371" spans="1:6" hidden="1" x14ac:dyDescent="0.25">
      <c r="A371" s="104">
        <v>4262</v>
      </c>
      <c r="B371" s="94" t="s">
        <v>136</v>
      </c>
      <c r="C371" s="111">
        <v>0</v>
      </c>
      <c r="D371" s="111"/>
      <c r="E371" s="111"/>
      <c r="F371" s="111">
        <f t="shared" si="117"/>
        <v>0</v>
      </c>
    </row>
    <row r="372" spans="1:6" hidden="1" x14ac:dyDescent="0.25">
      <c r="A372" s="104">
        <v>4264</v>
      </c>
      <c r="B372" s="94" t="s">
        <v>137</v>
      </c>
      <c r="C372" s="111">
        <v>0</v>
      </c>
      <c r="D372" s="111"/>
      <c r="E372" s="111"/>
      <c r="F372" s="111">
        <f t="shared" si="117"/>
        <v>0</v>
      </c>
    </row>
    <row r="373" spans="1:6" ht="28.5" hidden="1" x14ac:dyDescent="0.25">
      <c r="A373" s="87">
        <v>45</v>
      </c>
      <c r="B373" s="96" t="s">
        <v>63</v>
      </c>
      <c r="C373" s="97">
        <v>0</v>
      </c>
      <c r="D373" s="97">
        <f t="shared" ref="D373:E373" si="118">D374+D376</f>
        <v>0</v>
      </c>
      <c r="E373" s="97">
        <f t="shared" si="118"/>
        <v>0</v>
      </c>
      <c r="F373" s="97">
        <f t="shared" si="117"/>
        <v>0</v>
      </c>
    </row>
    <row r="374" spans="1:6" ht="25.5" hidden="1" customHeight="1" x14ac:dyDescent="0.25">
      <c r="A374" s="90">
        <v>451</v>
      </c>
      <c r="B374" s="91" t="s">
        <v>138</v>
      </c>
      <c r="C374" s="110">
        <v>0</v>
      </c>
      <c r="D374" s="110">
        <f t="shared" ref="D374:E374" si="119">D375</f>
        <v>0</v>
      </c>
      <c r="E374" s="110">
        <f t="shared" si="119"/>
        <v>0</v>
      </c>
      <c r="F374" s="110">
        <f t="shared" si="117"/>
        <v>0</v>
      </c>
    </row>
    <row r="375" spans="1:6" ht="26.25" hidden="1" customHeight="1" x14ac:dyDescent="0.25">
      <c r="A375" s="104">
        <v>4511</v>
      </c>
      <c r="B375" s="94" t="s">
        <v>138</v>
      </c>
      <c r="C375" s="111">
        <v>0</v>
      </c>
      <c r="D375" s="111"/>
      <c r="E375" s="111"/>
      <c r="F375" s="111">
        <f t="shared" si="117"/>
        <v>0</v>
      </c>
    </row>
    <row r="376" spans="1:6" hidden="1" x14ac:dyDescent="0.25">
      <c r="A376" s="90">
        <v>452</v>
      </c>
      <c r="B376" s="91" t="s">
        <v>139</v>
      </c>
      <c r="C376" s="110">
        <v>0</v>
      </c>
      <c r="D376" s="110">
        <f t="shared" ref="D376:E376" si="120">D377</f>
        <v>0</v>
      </c>
      <c r="E376" s="110">
        <f t="shared" si="120"/>
        <v>0</v>
      </c>
      <c r="F376" s="110">
        <f t="shared" si="117"/>
        <v>0</v>
      </c>
    </row>
    <row r="377" spans="1:6" hidden="1" x14ac:dyDescent="0.25">
      <c r="A377" s="104">
        <v>4521</v>
      </c>
      <c r="B377" s="94" t="s">
        <v>139</v>
      </c>
      <c r="C377" s="111">
        <v>0</v>
      </c>
      <c r="D377" s="111"/>
      <c r="E377" s="111"/>
      <c r="F377" s="111">
        <f t="shared" si="117"/>
        <v>0</v>
      </c>
    </row>
    <row r="378" spans="1:6" x14ac:dyDescent="0.25">
      <c r="A378" s="84">
        <v>52</v>
      </c>
      <c r="B378" s="85" t="s">
        <v>39</v>
      </c>
      <c r="C378" s="86">
        <v>944422</v>
      </c>
      <c r="D378" s="86">
        <f>D379+D385+D398+D404</f>
        <v>0</v>
      </c>
      <c r="E378" s="86">
        <f>E379+E385+E398+E404</f>
        <v>7867926</v>
      </c>
      <c r="F378" s="86">
        <f t="shared" si="117"/>
        <v>8812348</v>
      </c>
    </row>
    <row r="379" spans="1:6" x14ac:dyDescent="0.25">
      <c r="A379" s="132">
        <v>31</v>
      </c>
      <c r="B379" s="133" t="s">
        <v>19</v>
      </c>
      <c r="C379" s="97">
        <v>874072</v>
      </c>
      <c r="D379" s="97">
        <f>D380+D383</f>
        <v>0</v>
      </c>
      <c r="E379" s="97">
        <f>E380+E383</f>
        <v>0</v>
      </c>
      <c r="F379" s="97">
        <f t="shared" si="117"/>
        <v>874072</v>
      </c>
    </row>
    <row r="380" spans="1:6" x14ac:dyDescent="0.25">
      <c r="A380" s="98">
        <v>311</v>
      </c>
      <c r="B380" s="99" t="s">
        <v>150</v>
      </c>
      <c r="C380" s="110">
        <v>803238</v>
      </c>
      <c r="D380" s="110">
        <f>D381+D382</f>
        <v>0</v>
      </c>
      <c r="E380" s="110">
        <f>E381+E382</f>
        <v>0</v>
      </c>
      <c r="F380" s="110">
        <f t="shared" si="117"/>
        <v>803238</v>
      </c>
    </row>
    <row r="381" spans="1:6" x14ac:dyDescent="0.25">
      <c r="A381" s="124">
        <v>3111</v>
      </c>
      <c r="B381" s="102" t="s">
        <v>151</v>
      </c>
      <c r="C381" s="126">
        <v>519211</v>
      </c>
      <c r="D381" s="126"/>
      <c r="E381" s="126"/>
      <c r="F381" s="126">
        <f t="shared" si="117"/>
        <v>519211</v>
      </c>
    </row>
    <row r="382" spans="1:6" x14ac:dyDescent="0.25">
      <c r="A382" s="124">
        <v>3114</v>
      </c>
      <c r="B382" s="102" t="s">
        <v>192</v>
      </c>
      <c r="C382" s="126">
        <v>284027</v>
      </c>
      <c r="D382" s="126"/>
      <c r="E382" s="126"/>
      <c r="F382" s="126">
        <f t="shared" si="117"/>
        <v>284027</v>
      </c>
    </row>
    <row r="383" spans="1:6" x14ac:dyDescent="0.25">
      <c r="A383" s="98">
        <v>313</v>
      </c>
      <c r="B383" s="99" t="s">
        <v>152</v>
      </c>
      <c r="C383" s="110">
        <v>70834</v>
      </c>
      <c r="D383" s="110">
        <f>D384</f>
        <v>0</v>
      </c>
      <c r="E383" s="110">
        <f>E384</f>
        <v>0</v>
      </c>
      <c r="F383" s="110">
        <f t="shared" si="117"/>
        <v>70834</v>
      </c>
    </row>
    <row r="384" spans="1:6" ht="25.5" customHeight="1" x14ac:dyDescent="0.25">
      <c r="A384" s="124">
        <v>3132</v>
      </c>
      <c r="B384" s="125" t="s">
        <v>153</v>
      </c>
      <c r="C384" s="126">
        <v>70834</v>
      </c>
      <c r="D384" s="126"/>
      <c r="E384" s="126"/>
      <c r="F384" s="126">
        <f t="shared" si="117"/>
        <v>70834</v>
      </c>
    </row>
    <row r="385" spans="1:6" x14ac:dyDescent="0.25">
      <c r="A385" s="87">
        <v>32</v>
      </c>
      <c r="B385" s="96" t="s">
        <v>27</v>
      </c>
      <c r="C385" s="97">
        <v>70350</v>
      </c>
      <c r="D385" s="97">
        <f t="shared" ref="D385:E385" si="121">D386+D389+D392+D396</f>
        <v>0</v>
      </c>
      <c r="E385" s="97">
        <f t="shared" si="121"/>
        <v>7867926</v>
      </c>
      <c r="F385" s="97">
        <f t="shared" si="117"/>
        <v>7938276</v>
      </c>
    </row>
    <row r="386" spans="1:6" x14ac:dyDescent="0.25">
      <c r="A386" s="98">
        <v>321</v>
      </c>
      <c r="B386" s="99" t="s">
        <v>154</v>
      </c>
      <c r="C386" s="110">
        <v>44993</v>
      </c>
      <c r="D386" s="110">
        <f t="shared" ref="D386:E386" si="122">D388+D387</f>
        <v>0</v>
      </c>
      <c r="E386" s="110">
        <f t="shared" si="122"/>
        <v>3784</v>
      </c>
      <c r="F386" s="110">
        <f t="shared" si="117"/>
        <v>48777</v>
      </c>
    </row>
    <row r="387" spans="1:6" x14ac:dyDescent="0.25">
      <c r="A387" s="101">
        <v>3211</v>
      </c>
      <c r="B387" s="94" t="s">
        <v>167</v>
      </c>
      <c r="C387" s="141">
        <v>133</v>
      </c>
      <c r="D387" s="141"/>
      <c r="E387" s="141">
        <v>3784</v>
      </c>
      <c r="F387" s="141">
        <f t="shared" si="117"/>
        <v>3917</v>
      </c>
    </row>
    <row r="388" spans="1:6" ht="28.5" x14ac:dyDescent="0.25">
      <c r="A388" s="124">
        <v>3212</v>
      </c>
      <c r="B388" s="125" t="s">
        <v>155</v>
      </c>
      <c r="C388" s="126">
        <v>44860</v>
      </c>
      <c r="D388" s="126"/>
      <c r="E388" s="126"/>
      <c r="F388" s="126">
        <f t="shared" si="117"/>
        <v>44860</v>
      </c>
    </row>
    <row r="389" spans="1:6" x14ac:dyDescent="0.25">
      <c r="A389" s="90">
        <v>322</v>
      </c>
      <c r="B389" s="91" t="s">
        <v>157</v>
      </c>
      <c r="C389" s="110">
        <v>0</v>
      </c>
      <c r="D389" s="110">
        <f t="shared" ref="D389" si="123">SUM(D390:D391)</f>
        <v>0</v>
      </c>
      <c r="E389" s="110">
        <f t="shared" ref="E389" si="124">SUM(E390:E391)</f>
        <v>7785461</v>
      </c>
      <c r="F389" s="110">
        <f t="shared" si="117"/>
        <v>7785461</v>
      </c>
    </row>
    <row r="390" spans="1:6" x14ac:dyDescent="0.25">
      <c r="A390" s="104">
        <v>3221</v>
      </c>
      <c r="B390" s="94" t="s">
        <v>158</v>
      </c>
      <c r="C390" s="111">
        <v>0</v>
      </c>
      <c r="D390" s="111"/>
      <c r="E390" s="111">
        <v>7785461</v>
      </c>
      <c r="F390" s="111">
        <f t="shared" si="117"/>
        <v>7785461</v>
      </c>
    </row>
    <row r="391" spans="1:6" x14ac:dyDescent="0.25">
      <c r="A391" s="104">
        <v>3222</v>
      </c>
      <c r="B391" s="94" t="s">
        <v>168</v>
      </c>
      <c r="C391" s="111">
        <v>0</v>
      </c>
      <c r="D391" s="111"/>
      <c r="E391" s="111"/>
      <c r="F391" s="111">
        <f t="shared" si="117"/>
        <v>0</v>
      </c>
    </row>
    <row r="392" spans="1:6" x14ac:dyDescent="0.25">
      <c r="A392" s="90">
        <v>323</v>
      </c>
      <c r="B392" s="91" t="s">
        <v>148</v>
      </c>
      <c r="C392" s="110">
        <v>25357</v>
      </c>
      <c r="D392" s="110">
        <f t="shared" ref="D392:E392" si="125">SUM(D393:D395)</f>
        <v>0</v>
      </c>
      <c r="E392" s="110">
        <f t="shared" si="125"/>
        <v>78681</v>
      </c>
      <c r="F392" s="110">
        <f t="shared" si="117"/>
        <v>104038</v>
      </c>
    </row>
    <row r="393" spans="1:6" x14ac:dyDescent="0.25">
      <c r="A393" s="104">
        <v>3237</v>
      </c>
      <c r="B393" s="94" t="s">
        <v>149</v>
      </c>
      <c r="C393" s="111">
        <v>21110</v>
      </c>
      <c r="D393" s="111"/>
      <c r="E393" s="111">
        <v>75000</v>
      </c>
      <c r="F393" s="111">
        <f t="shared" si="117"/>
        <v>96110</v>
      </c>
    </row>
    <row r="394" spans="1:6" x14ac:dyDescent="0.25">
      <c r="A394" s="104">
        <v>3238</v>
      </c>
      <c r="B394" s="94" t="s">
        <v>178</v>
      </c>
      <c r="C394" s="111">
        <v>133</v>
      </c>
      <c r="D394" s="111"/>
      <c r="E394" s="111">
        <v>3681</v>
      </c>
      <c r="F394" s="111">
        <f t="shared" si="117"/>
        <v>3814</v>
      </c>
    </row>
    <row r="395" spans="1:6" x14ac:dyDescent="0.25">
      <c r="A395" s="104">
        <v>3239</v>
      </c>
      <c r="B395" s="94" t="s">
        <v>161</v>
      </c>
      <c r="C395" s="111">
        <v>4114</v>
      </c>
      <c r="D395" s="111"/>
      <c r="E395" s="111"/>
      <c r="F395" s="111">
        <f t="shared" si="117"/>
        <v>4114</v>
      </c>
    </row>
    <row r="396" spans="1:6" ht="28.5" hidden="1" x14ac:dyDescent="0.25">
      <c r="A396" s="90">
        <v>324</v>
      </c>
      <c r="B396" s="91" t="s">
        <v>179</v>
      </c>
      <c r="C396" s="110">
        <v>0</v>
      </c>
      <c r="D396" s="110">
        <f t="shared" ref="D396:E396" si="126">D397</f>
        <v>0</v>
      </c>
      <c r="E396" s="110">
        <f t="shared" si="126"/>
        <v>0</v>
      </c>
      <c r="F396" s="110">
        <f t="shared" si="117"/>
        <v>0</v>
      </c>
    </row>
    <row r="397" spans="1:6" ht="28.5" hidden="1" x14ac:dyDescent="0.25">
      <c r="A397" s="104">
        <v>3241</v>
      </c>
      <c r="B397" s="94" t="s">
        <v>179</v>
      </c>
      <c r="C397" s="111">
        <v>0</v>
      </c>
      <c r="D397" s="111"/>
      <c r="E397" s="111"/>
      <c r="F397" s="111">
        <f t="shared" si="117"/>
        <v>0</v>
      </c>
    </row>
    <row r="398" spans="1:6" ht="28.5" hidden="1" x14ac:dyDescent="0.25">
      <c r="A398" s="87">
        <v>42</v>
      </c>
      <c r="B398" s="96" t="s">
        <v>61</v>
      </c>
      <c r="C398" s="97">
        <v>0</v>
      </c>
      <c r="D398" s="97">
        <f t="shared" ref="D398:E398" si="127">D399+D402</f>
        <v>0</v>
      </c>
      <c r="E398" s="97">
        <f t="shared" si="127"/>
        <v>0</v>
      </c>
      <c r="F398" s="97">
        <f t="shared" si="117"/>
        <v>0</v>
      </c>
    </row>
    <row r="399" spans="1:6" hidden="1" x14ac:dyDescent="0.25">
      <c r="A399" s="90">
        <v>422</v>
      </c>
      <c r="B399" s="91" t="s">
        <v>128</v>
      </c>
      <c r="C399" s="110">
        <v>0</v>
      </c>
      <c r="D399" s="110">
        <f t="shared" ref="D399:E399" si="128">SUM(D400:D401)</f>
        <v>0</v>
      </c>
      <c r="E399" s="110">
        <f t="shared" si="128"/>
        <v>0</v>
      </c>
      <c r="F399" s="110">
        <f t="shared" si="117"/>
        <v>0</v>
      </c>
    </row>
    <row r="400" spans="1:6" hidden="1" x14ac:dyDescent="0.25">
      <c r="A400" s="104">
        <v>4221</v>
      </c>
      <c r="B400" s="94" t="s">
        <v>129</v>
      </c>
      <c r="C400" s="111">
        <v>0</v>
      </c>
      <c r="D400" s="111"/>
      <c r="E400" s="111"/>
      <c r="F400" s="111">
        <f t="shared" si="117"/>
        <v>0</v>
      </c>
    </row>
    <row r="401" spans="1:6" hidden="1" x14ac:dyDescent="0.25">
      <c r="A401" s="104">
        <v>4224</v>
      </c>
      <c r="B401" s="94" t="s">
        <v>132</v>
      </c>
      <c r="C401" s="111">
        <v>0</v>
      </c>
      <c r="D401" s="111"/>
      <c r="E401" s="111"/>
      <c r="F401" s="111">
        <f t="shared" si="117"/>
        <v>0</v>
      </c>
    </row>
    <row r="402" spans="1:6" hidden="1" x14ac:dyDescent="0.25">
      <c r="A402" s="90">
        <v>426</v>
      </c>
      <c r="B402" s="91" t="s">
        <v>135</v>
      </c>
      <c r="C402" s="110">
        <v>0</v>
      </c>
      <c r="D402" s="110">
        <f t="shared" ref="D402:E402" si="129">D403</f>
        <v>0</v>
      </c>
      <c r="E402" s="110">
        <f t="shared" si="129"/>
        <v>0</v>
      </c>
      <c r="F402" s="110">
        <f t="shared" si="117"/>
        <v>0</v>
      </c>
    </row>
    <row r="403" spans="1:6" hidden="1" x14ac:dyDescent="0.25">
      <c r="A403" s="104">
        <v>4262</v>
      </c>
      <c r="B403" s="94" t="s">
        <v>136</v>
      </c>
      <c r="C403" s="111">
        <v>0</v>
      </c>
      <c r="D403" s="111"/>
      <c r="E403" s="111"/>
      <c r="F403" s="111">
        <f t="shared" si="117"/>
        <v>0</v>
      </c>
    </row>
    <row r="404" spans="1:6" ht="28.5" hidden="1" x14ac:dyDescent="0.25">
      <c r="A404" s="87">
        <v>45</v>
      </c>
      <c r="B404" s="96" t="s">
        <v>63</v>
      </c>
      <c r="C404" s="97">
        <v>0</v>
      </c>
      <c r="D404" s="97">
        <f t="shared" ref="D404:E405" si="130">D405</f>
        <v>0</v>
      </c>
      <c r="E404" s="97">
        <f t="shared" si="130"/>
        <v>0</v>
      </c>
      <c r="F404" s="97">
        <f t="shared" si="117"/>
        <v>0</v>
      </c>
    </row>
    <row r="405" spans="1:6" ht="28.5" hidden="1" customHeight="1" x14ac:dyDescent="0.25">
      <c r="A405" s="90">
        <v>451</v>
      </c>
      <c r="B405" s="91" t="s">
        <v>138</v>
      </c>
      <c r="C405" s="110">
        <v>0</v>
      </c>
      <c r="D405" s="110">
        <f t="shared" si="130"/>
        <v>0</v>
      </c>
      <c r="E405" s="110">
        <f t="shared" si="130"/>
        <v>0</v>
      </c>
      <c r="F405" s="110">
        <f t="shared" si="117"/>
        <v>0</v>
      </c>
    </row>
    <row r="406" spans="1:6" ht="24.75" hidden="1" customHeight="1" x14ac:dyDescent="0.25">
      <c r="A406" s="104">
        <v>4511</v>
      </c>
      <c r="B406" s="94" t="s">
        <v>138</v>
      </c>
      <c r="C406" s="111">
        <v>0</v>
      </c>
      <c r="D406" s="111"/>
      <c r="E406" s="111"/>
      <c r="F406" s="111">
        <f t="shared" si="117"/>
        <v>0</v>
      </c>
    </row>
    <row r="407" spans="1:6" x14ac:dyDescent="0.25">
      <c r="A407" s="84">
        <v>61</v>
      </c>
      <c r="B407" s="85" t="s">
        <v>55</v>
      </c>
      <c r="C407" s="86">
        <v>137899</v>
      </c>
      <c r="D407" s="86">
        <f>D408+D411+D434+D448</f>
        <v>10000</v>
      </c>
      <c r="E407" s="86">
        <f>E408+E411+E434+E448</f>
        <v>10000</v>
      </c>
      <c r="F407" s="86">
        <f t="shared" si="117"/>
        <v>137899</v>
      </c>
    </row>
    <row r="408" spans="1:6" x14ac:dyDescent="0.25">
      <c r="A408" s="132">
        <v>31</v>
      </c>
      <c r="B408" s="133" t="s">
        <v>19</v>
      </c>
      <c r="C408" s="97">
        <v>9025</v>
      </c>
      <c r="D408" s="97">
        <f t="shared" ref="D408:E409" si="131">D409</f>
        <v>2500</v>
      </c>
      <c r="E408" s="97">
        <f t="shared" si="131"/>
        <v>0</v>
      </c>
      <c r="F408" s="97">
        <f t="shared" si="117"/>
        <v>6525</v>
      </c>
    </row>
    <row r="409" spans="1:6" x14ac:dyDescent="0.25">
      <c r="A409" s="98">
        <v>311</v>
      </c>
      <c r="B409" s="99" t="s">
        <v>150</v>
      </c>
      <c r="C409" s="110">
        <v>9025</v>
      </c>
      <c r="D409" s="110">
        <f t="shared" si="131"/>
        <v>2500</v>
      </c>
      <c r="E409" s="110">
        <f t="shared" si="131"/>
        <v>0</v>
      </c>
      <c r="F409" s="110">
        <f t="shared" si="117"/>
        <v>6525</v>
      </c>
    </row>
    <row r="410" spans="1:6" x14ac:dyDescent="0.25">
      <c r="A410" s="124">
        <v>3111</v>
      </c>
      <c r="B410" s="102" t="s">
        <v>151</v>
      </c>
      <c r="C410" s="142">
        <v>9025</v>
      </c>
      <c r="D410" s="142">
        <v>2500</v>
      </c>
      <c r="E410" s="142"/>
      <c r="F410" s="142">
        <f t="shared" si="117"/>
        <v>6525</v>
      </c>
    </row>
    <row r="411" spans="1:6" x14ac:dyDescent="0.25">
      <c r="A411" s="87">
        <v>32</v>
      </c>
      <c r="B411" s="96" t="s">
        <v>27</v>
      </c>
      <c r="C411" s="97">
        <v>128874</v>
      </c>
      <c r="D411" s="97">
        <f t="shared" ref="D411:E411" si="132">D412+D416+D421+D428+D430</f>
        <v>7500</v>
      </c>
      <c r="E411" s="97">
        <f t="shared" si="132"/>
        <v>10000</v>
      </c>
      <c r="F411" s="97">
        <f t="shared" si="117"/>
        <v>131374</v>
      </c>
    </row>
    <row r="412" spans="1:6" x14ac:dyDescent="0.25">
      <c r="A412" s="90">
        <v>321</v>
      </c>
      <c r="B412" s="91" t="s">
        <v>154</v>
      </c>
      <c r="C412" s="110">
        <v>70872</v>
      </c>
      <c r="D412" s="110">
        <f t="shared" ref="D412" si="133">SUM(D413:D415)</f>
        <v>0</v>
      </c>
      <c r="E412" s="110">
        <f t="shared" ref="E412" si="134">SUM(E413:E415)</f>
        <v>9000</v>
      </c>
      <c r="F412" s="110">
        <f t="shared" si="117"/>
        <v>79872</v>
      </c>
    </row>
    <row r="413" spans="1:6" x14ac:dyDescent="0.25">
      <c r="A413" s="104">
        <v>3211</v>
      </c>
      <c r="B413" s="94" t="s">
        <v>167</v>
      </c>
      <c r="C413" s="111">
        <v>31587</v>
      </c>
      <c r="D413" s="111"/>
      <c r="E413" s="111">
        <v>9000</v>
      </c>
      <c r="F413" s="111">
        <f t="shared" si="117"/>
        <v>40587</v>
      </c>
    </row>
    <row r="414" spans="1:6" ht="28.5" hidden="1" x14ac:dyDescent="0.25">
      <c r="A414" s="104">
        <v>3212</v>
      </c>
      <c r="B414" s="94" t="s">
        <v>155</v>
      </c>
      <c r="C414" s="111">
        <v>0</v>
      </c>
      <c r="D414" s="111"/>
      <c r="E414" s="111"/>
      <c r="F414" s="111">
        <f t="shared" si="117"/>
        <v>0</v>
      </c>
    </row>
    <row r="415" spans="1:6" x14ac:dyDescent="0.25">
      <c r="A415" s="104">
        <v>3213</v>
      </c>
      <c r="B415" s="94" t="s">
        <v>156</v>
      </c>
      <c r="C415" s="111">
        <v>39285</v>
      </c>
      <c r="D415" s="111"/>
      <c r="E415" s="111"/>
      <c r="F415" s="111">
        <f t="shared" si="117"/>
        <v>39285</v>
      </c>
    </row>
    <row r="416" spans="1:6" x14ac:dyDescent="0.25">
      <c r="A416" s="90">
        <v>322</v>
      </c>
      <c r="B416" s="91" t="s">
        <v>157</v>
      </c>
      <c r="C416" s="110">
        <v>37162</v>
      </c>
      <c r="D416" s="110">
        <f t="shared" ref="D416:E416" si="135">SUM(D417:D420)</f>
        <v>7500</v>
      </c>
      <c r="E416" s="110">
        <f t="shared" si="135"/>
        <v>0</v>
      </c>
      <c r="F416" s="110">
        <f t="shared" si="117"/>
        <v>29662</v>
      </c>
    </row>
    <row r="417" spans="1:6" x14ac:dyDescent="0.25">
      <c r="A417" s="104">
        <v>3221</v>
      </c>
      <c r="B417" s="94" t="s">
        <v>158</v>
      </c>
      <c r="C417" s="111">
        <v>7963</v>
      </c>
      <c r="D417" s="111">
        <v>5000</v>
      </c>
      <c r="E417" s="111"/>
      <c r="F417" s="111">
        <f t="shared" si="117"/>
        <v>2963</v>
      </c>
    </row>
    <row r="418" spans="1:6" x14ac:dyDescent="0.25">
      <c r="A418" s="104">
        <v>3222</v>
      </c>
      <c r="B418" s="94" t="s">
        <v>168</v>
      </c>
      <c r="C418" s="111">
        <v>26545</v>
      </c>
      <c r="D418" s="111">
        <v>2500</v>
      </c>
      <c r="E418" s="111"/>
      <c r="F418" s="111">
        <f t="shared" si="117"/>
        <v>24045</v>
      </c>
    </row>
    <row r="419" spans="1:6" ht="28.5" x14ac:dyDescent="0.25">
      <c r="A419" s="104">
        <v>3224</v>
      </c>
      <c r="B419" s="94" t="s">
        <v>173</v>
      </c>
      <c r="C419" s="111">
        <v>1327</v>
      </c>
      <c r="D419" s="111"/>
      <c r="E419" s="111"/>
      <c r="F419" s="111">
        <f t="shared" si="117"/>
        <v>1327</v>
      </c>
    </row>
    <row r="420" spans="1:6" x14ac:dyDescent="0.25">
      <c r="A420" s="104">
        <v>3225</v>
      </c>
      <c r="B420" s="94" t="s">
        <v>174</v>
      </c>
      <c r="C420" s="111">
        <v>1327</v>
      </c>
      <c r="D420" s="111"/>
      <c r="E420" s="111"/>
      <c r="F420" s="111">
        <f t="shared" si="117"/>
        <v>1327</v>
      </c>
    </row>
    <row r="421" spans="1:6" x14ac:dyDescent="0.25">
      <c r="A421" s="90">
        <v>323</v>
      </c>
      <c r="B421" s="91" t="s">
        <v>148</v>
      </c>
      <c r="C421" s="110">
        <v>19910</v>
      </c>
      <c r="D421" s="110">
        <f t="shared" ref="D421:E421" si="136">SUM(D422:D427)</f>
        <v>0</v>
      </c>
      <c r="E421" s="110">
        <f t="shared" si="136"/>
        <v>1000</v>
      </c>
      <c r="F421" s="110">
        <f t="shared" si="117"/>
        <v>20910</v>
      </c>
    </row>
    <row r="422" spans="1:6" x14ac:dyDescent="0.25">
      <c r="A422" s="104">
        <v>3231</v>
      </c>
      <c r="B422" s="94" t="s">
        <v>175</v>
      </c>
      <c r="C422" s="111">
        <v>664</v>
      </c>
      <c r="D422" s="111"/>
      <c r="E422" s="111"/>
      <c r="F422" s="111">
        <f t="shared" si="117"/>
        <v>664</v>
      </c>
    </row>
    <row r="423" spans="1:6" x14ac:dyDescent="0.25">
      <c r="A423" s="104">
        <v>3232</v>
      </c>
      <c r="B423" s="94" t="s">
        <v>176</v>
      </c>
      <c r="C423" s="111">
        <v>6636</v>
      </c>
      <c r="D423" s="111"/>
      <c r="E423" s="111"/>
      <c r="F423" s="111">
        <f t="shared" si="117"/>
        <v>6636</v>
      </c>
    </row>
    <row r="424" spans="1:6" x14ac:dyDescent="0.25">
      <c r="A424" s="104">
        <v>3233</v>
      </c>
      <c r="B424" s="94" t="s">
        <v>159</v>
      </c>
      <c r="C424" s="111">
        <v>664</v>
      </c>
      <c r="D424" s="111"/>
      <c r="E424" s="111"/>
      <c r="F424" s="111">
        <f t="shared" si="117"/>
        <v>664</v>
      </c>
    </row>
    <row r="425" spans="1:6" x14ac:dyDescent="0.25">
      <c r="A425" s="104">
        <v>3237</v>
      </c>
      <c r="B425" s="94" t="s">
        <v>149</v>
      </c>
      <c r="C425" s="111">
        <v>664</v>
      </c>
      <c r="D425" s="111"/>
      <c r="E425" s="111"/>
      <c r="F425" s="111">
        <f t="shared" si="117"/>
        <v>664</v>
      </c>
    </row>
    <row r="426" spans="1:6" x14ac:dyDescent="0.25">
      <c r="A426" s="104">
        <v>3238</v>
      </c>
      <c r="B426" s="94" t="s">
        <v>178</v>
      </c>
      <c r="C426" s="111">
        <v>664</v>
      </c>
      <c r="D426" s="111"/>
      <c r="E426" s="111"/>
      <c r="F426" s="111">
        <f t="shared" si="117"/>
        <v>664</v>
      </c>
    </row>
    <row r="427" spans="1:6" x14ac:dyDescent="0.25">
      <c r="A427" s="104">
        <v>3239</v>
      </c>
      <c r="B427" s="94" t="s">
        <v>161</v>
      </c>
      <c r="C427" s="111">
        <v>10618</v>
      </c>
      <c r="D427" s="111"/>
      <c r="E427" s="111">
        <v>1000</v>
      </c>
      <c r="F427" s="111">
        <f t="shared" si="117"/>
        <v>11618</v>
      </c>
    </row>
    <row r="428" spans="1:6" ht="28.5" hidden="1" x14ac:dyDescent="0.25">
      <c r="A428" s="90">
        <v>324</v>
      </c>
      <c r="B428" s="91" t="s">
        <v>179</v>
      </c>
      <c r="C428" s="110">
        <v>0</v>
      </c>
      <c r="D428" s="110">
        <f t="shared" ref="D428:E428" si="137">D429</f>
        <v>0</v>
      </c>
      <c r="E428" s="110">
        <f t="shared" si="137"/>
        <v>0</v>
      </c>
      <c r="F428" s="110">
        <f t="shared" si="117"/>
        <v>0</v>
      </c>
    </row>
    <row r="429" spans="1:6" ht="28.5" hidden="1" x14ac:dyDescent="0.25">
      <c r="A429" s="104">
        <v>3241</v>
      </c>
      <c r="B429" s="94" t="s">
        <v>179</v>
      </c>
      <c r="C429" s="111">
        <v>0</v>
      </c>
      <c r="D429" s="111"/>
      <c r="E429" s="111"/>
      <c r="F429" s="111">
        <f t="shared" si="117"/>
        <v>0</v>
      </c>
    </row>
    <row r="430" spans="1:6" x14ac:dyDescent="0.25">
      <c r="A430" s="90">
        <v>329</v>
      </c>
      <c r="B430" s="91" t="s">
        <v>162</v>
      </c>
      <c r="C430" s="110">
        <v>930</v>
      </c>
      <c r="D430" s="110">
        <f t="shared" ref="D430:E430" si="138">SUM(D431:D433)</f>
        <v>0</v>
      </c>
      <c r="E430" s="110">
        <f t="shared" si="138"/>
        <v>0</v>
      </c>
      <c r="F430" s="110">
        <f t="shared" si="117"/>
        <v>930</v>
      </c>
    </row>
    <row r="431" spans="1:6" x14ac:dyDescent="0.25">
      <c r="A431" s="104">
        <v>3292</v>
      </c>
      <c r="B431" s="94" t="s">
        <v>181</v>
      </c>
      <c r="C431" s="111">
        <v>133</v>
      </c>
      <c r="D431" s="111"/>
      <c r="E431" s="111"/>
      <c r="F431" s="111">
        <f t="shared" si="117"/>
        <v>133</v>
      </c>
    </row>
    <row r="432" spans="1:6" x14ac:dyDescent="0.25">
      <c r="A432" s="104">
        <v>3293</v>
      </c>
      <c r="B432" s="94" t="s">
        <v>182</v>
      </c>
      <c r="C432" s="111">
        <v>133</v>
      </c>
      <c r="D432" s="111"/>
      <c r="E432" s="111"/>
      <c r="F432" s="111">
        <f t="shared" si="117"/>
        <v>133</v>
      </c>
    </row>
    <row r="433" spans="1:6" x14ac:dyDescent="0.25">
      <c r="A433" s="104">
        <v>3294</v>
      </c>
      <c r="B433" s="94" t="s">
        <v>183</v>
      </c>
      <c r="C433" s="111">
        <v>664</v>
      </c>
      <c r="D433" s="111"/>
      <c r="E433" s="111"/>
      <c r="F433" s="111">
        <f t="shared" si="117"/>
        <v>664</v>
      </c>
    </row>
    <row r="434" spans="1:6" ht="28.5" hidden="1" x14ac:dyDescent="0.25">
      <c r="A434" s="87">
        <v>42</v>
      </c>
      <c r="B434" s="96" t="s">
        <v>61</v>
      </c>
      <c r="C434" s="97">
        <v>0</v>
      </c>
      <c r="D434" s="97">
        <f t="shared" ref="D434:E434" si="139">D435+D442+D445</f>
        <v>0</v>
      </c>
      <c r="E434" s="97">
        <f t="shared" si="139"/>
        <v>0</v>
      </c>
      <c r="F434" s="97">
        <f t="shared" ref="F434:F498" si="140">C434-D434+E434</f>
        <v>0</v>
      </c>
    </row>
    <row r="435" spans="1:6" hidden="1" x14ac:dyDescent="0.25">
      <c r="A435" s="90">
        <v>422</v>
      </c>
      <c r="B435" s="91" t="s">
        <v>128</v>
      </c>
      <c r="C435" s="110">
        <v>0</v>
      </c>
      <c r="D435" s="110">
        <f t="shared" ref="D435" si="141">SUM(D436:D441)</f>
        <v>0</v>
      </c>
      <c r="E435" s="110">
        <f t="shared" ref="E435" si="142">SUM(E436:E441)</f>
        <v>0</v>
      </c>
      <c r="F435" s="110">
        <f t="shared" si="140"/>
        <v>0</v>
      </c>
    </row>
    <row r="436" spans="1:6" hidden="1" x14ac:dyDescent="0.25">
      <c r="A436" s="104">
        <v>4221</v>
      </c>
      <c r="B436" s="94" t="s">
        <v>129</v>
      </c>
      <c r="C436" s="111">
        <v>0</v>
      </c>
      <c r="D436" s="111"/>
      <c r="E436" s="111"/>
      <c r="F436" s="111">
        <f t="shared" si="140"/>
        <v>0</v>
      </c>
    </row>
    <row r="437" spans="1:6" hidden="1" x14ac:dyDescent="0.25">
      <c r="A437" s="104">
        <v>4222</v>
      </c>
      <c r="B437" s="94" t="s">
        <v>130</v>
      </c>
      <c r="C437" s="111">
        <v>0</v>
      </c>
      <c r="D437" s="111"/>
      <c r="E437" s="111"/>
      <c r="F437" s="111">
        <f t="shared" si="140"/>
        <v>0</v>
      </c>
    </row>
    <row r="438" spans="1:6" hidden="1" x14ac:dyDescent="0.25">
      <c r="A438" s="104">
        <v>4223</v>
      </c>
      <c r="B438" s="94" t="s">
        <v>131</v>
      </c>
      <c r="C438" s="111">
        <v>0</v>
      </c>
      <c r="D438" s="111"/>
      <c r="E438" s="111"/>
      <c r="F438" s="111">
        <f t="shared" si="140"/>
        <v>0</v>
      </c>
    </row>
    <row r="439" spans="1:6" hidden="1" x14ac:dyDescent="0.25">
      <c r="A439" s="104">
        <v>4224</v>
      </c>
      <c r="B439" s="94" t="s">
        <v>132</v>
      </c>
      <c r="C439" s="111">
        <v>0</v>
      </c>
      <c r="D439" s="111"/>
      <c r="E439" s="111"/>
      <c r="F439" s="111">
        <f t="shared" si="140"/>
        <v>0</v>
      </c>
    </row>
    <row r="440" spans="1:6" hidden="1" x14ac:dyDescent="0.25">
      <c r="A440" s="104">
        <v>4225</v>
      </c>
      <c r="B440" s="94" t="s">
        <v>133</v>
      </c>
      <c r="C440" s="111">
        <v>0</v>
      </c>
      <c r="D440" s="111"/>
      <c r="E440" s="111"/>
      <c r="F440" s="111">
        <f t="shared" si="140"/>
        <v>0</v>
      </c>
    </row>
    <row r="441" spans="1:6" hidden="1" x14ac:dyDescent="0.25">
      <c r="A441" s="104">
        <v>4227</v>
      </c>
      <c r="B441" s="94" t="s">
        <v>134</v>
      </c>
      <c r="C441" s="111">
        <v>0</v>
      </c>
      <c r="D441" s="111"/>
      <c r="E441" s="111"/>
      <c r="F441" s="111">
        <f t="shared" si="140"/>
        <v>0</v>
      </c>
    </row>
    <row r="442" spans="1:6" ht="28.5" hidden="1" x14ac:dyDescent="0.25">
      <c r="A442" s="90">
        <v>424</v>
      </c>
      <c r="B442" s="91" t="s">
        <v>142</v>
      </c>
      <c r="C442" s="110">
        <v>0</v>
      </c>
      <c r="D442" s="110">
        <f t="shared" ref="D442:E442" si="143">SUM(D443:D444)</f>
        <v>0</v>
      </c>
      <c r="E442" s="110">
        <f t="shared" si="143"/>
        <v>0</v>
      </c>
      <c r="F442" s="110">
        <f t="shared" si="140"/>
        <v>0</v>
      </c>
    </row>
    <row r="443" spans="1:6" hidden="1" x14ac:dyDescent="0.25">
      <c r="A443" s="104">
        <v>4241</v>
      </c>
      <c r="B443" s="94" t="s">
        <v>143</v>
      </c>
      <c r="C443" s="111">
        <v>0</v>
      </c>
      <c r="D443" s="111"/>
      <c r="E443" s="111"/>
      <c r="F443" s="111">
        <f t="shared" si="140"/>
        <v>0</v>
      </c>
    </row>
    <row r="444" spans="1:6" ht="28.5" hidden="1" x14ac:dyDescent="0.25">
      <c r="A444" s="104">
        <v>4242</v>
      </c>
      <c r="B444" s="94" t="s">
        <v>144</v>
      </c>
      <c r="C444" s="111">
        <v>0</v>
      </c>
      <c r="D444" s="111"/>
      <c r="E444" s="111"/>
      <c r="F444" s="111">
        <f t="shared" si="140"/>
        <v>0</v>
      </c>
    </row>
    <row r="445" spans="1:6" hidden="1" x14ac:dyDescent="0.25">
      <c r="A445" s="90">
        <v>426</v>
      </c>
      <c r="B445" s="91" t="s">
        <v>135</v>
      </c>
      <c r="C445" s="110">
        <v>0</v>
      </c>
      <c r="D445" s="110">
        <f t="shared" ref="D445:E445" si="144">SUM(D446:D447)</f>
        <v>0</v>
      </c>
      <c r="E445" s="110">
        <f t="shared" si="144"/>
        <v>0</v>
      </c>
      <c r="F445" s="110">
        <f t="shared" si="140"/>
        <v>0</v>
      </c>
    </row>
    <row r="446" spans="1:6" hidden="1" x14ac:dyDescent="0.25">
      <c r="A446" s="104">
        <v>4262</v>
      </c>
      <c r="B446" s="94" t="s">
        <v>136</v>
      </c>
      <c r="C446" s="111">
        <v>0</v>
      </c>
      <c r="D446" s="111"/>
      <c r="E446" s="111"/>
      <c r="F446" s="111">
        <f t="shared" si="140"/>
        <v>0</v>
      </c>
    </row>
    <row r="447" spans="1:6" hidden="1" x14ac:dyDescent="0.25">
      <c r="A447" s="104">
        <v>4264</v>
      </c>
      <c r="B447" s="94" t="s">
        <v>137</v>
      </c>
      <c r="C447" s="111">
        <v>0</v>
      </c>
      <c r="D447" s="111"/>
      <c r="E447" s="111"/>
      <c r="F447" s="111">
        <f t="shared" si="140"/>
        <v>0</v>
      </c>
    </row>
    <row r="448" spans="1:6" ht="28.5" hidden="1" x14ac:dyDescent="0.25">
      <c r="A448" s="87">
        <v>45</v>
      </c>
      <c r="B448" s="96" t="s">
        <v>63</v>
      </c>
      <c r="C448" s="97">
        <v>0</v>
      </c>
      <c r="D448" s="97">
        <f t="shared" ref="D448:E448" si="145">D449+D451</f>
        <v>0</v>
      </c>
      <c r="E448" s="97">
        <f t="shared" si="145"/>
        <v>0</v>
      </c>
      <c r="F448" s="97">
        <f t="shared" si="140"/>
        <v>0</v>
      </c>
    </row>
    <row r="449" spans="1:7" ht="24.75" hidden="1" customHeight="1" x14ac:dyDescent="0.25">
      <c r="A449" s="90">
        <v>451</v>
      </c>
      <c r="B449" s="91" t="s">
        <v>138</v>
      </c>
      <c r="C449" s="110">
        <v>0</v>
      </c>
      <c r="D449" s="110">
        <f t="shared" ref="D449:E449" si="146">D450</f>
        <v>0</v>
      </c>
      <c r="E449" s="110">
        <f t="shared" si="146"/>
        <v>0</v>
      </c>
      <c r="F449" s="110">
        <f t="shared" si="140"/>
        <v>0</v>
      </c>
    </row>
    <row r="450" spans="1:7" ht="25.5" hidden="1" customHeight="1" x14ac:dyDescent="0.25">
      <c r="A450" s="104">
        <v>4511</v>
      </c>
      <c r="B450" s="94" t="s">
        <v>138</v>
      </c>
      <c r="C450" s="111">
        <v>0</v>
      </c>
      <c r="D450" s="111"/>
      <c r="E450" s="111"/>
      <c r="F450" s="111">
        <f t="shared" si="140"/>
        <v>0</v>
      </c>
    </row>
    <row r="451" spans="1:7" hidden="1" x14ac:dyDescent="0.25">
      <c r="A451" s="90">
        <v>452</v>
      </c>
      <c r="B451" s="91" t="s">
        <v>139</v>
      </c>
      <c r="C451" s="110">
        <v>0</v>
      </c>
      <c r="D451" s="110">
        <f t="shared" ref="D451:E451" si="147">D452</f>
        <v>0</v>
      </c>
      <c r="E451" s="110">
        <f t="shared" si="147"/>
        <v>0</v>
      </c>
      <c r="F451" s="110">
        <f t="shared" si="140"/>
        <v>0</v>
      </c>
    </row>
    <row r="452" spans="1:7" hidden="1" x14ac:dyDescent="0.25">
      <c r="A452" s="104">
        <v>4521</v>
      </c>
      <c r="B452" s="94" t="s">
        <v>139</v>
      </c>
      <c r="C452" s="111">
        <v>0</v>
      </c>
      <c r="D452" s="111"/>
      <c r="E452" s="111"/>
      <c r="F452" s="111">
        <f t="shared" si="140"/>
        <v>0</v>
      </c>
    </row>
    <row r="453" spans="1:7" hidden="1" x14ac:dyDescent="0.25">
      <c r="A453" s="84">
        <v>71</v>
      </c>
      <c r="B453" s="85" t="s">
        <v>62</v>
      </c>
      <c r="C453" s="86">
        <v>0</v>
      </c>
      <c r="D453" s="86">
        <f t="shared" ref="D453:E455" si="148">D454</f>
        <v>0</v>
      </c>
      <c r="E453" s="86">
        <f t="shared" si="148"/>
        <v>0</v>
      </c>
      <c r="F453" s="86">
        <f t="shared" si="140"/>
        <v>0</v>
      </c>
    </row>
    <row r="454" spans="1:7" ht="28.5" hidden="1" x14ac:dyDescent="0.25">
      <c r="A454" s="87">
        <v>42</v>
      </c>
      <c r="B454" s="96" t="s">
        <v>61</v>
      </c>
      <c r="C454" s="97">
        <v>0</v>
      </c>
      <c r="D454" s="97">
        <f t="shared" si="148"/>
        <v>0</v>
      </c>
      <c r="E454" s="97">
        <f t="shared" si="148"/>
        <v>0</v>
      </c>
      <c r="F454" s="97">
        <f t="shared" si="140"/>
        <v>0</v>
      </c>
    </row>
    <row r="455" spans="1:7" hidden="1" x14ac:dyDescent="0.25">
      <c r="A455" s="90">
        <v>421</v>
      </c>
      <c r="B455" s="91" t="s">
        <v>126</v>
      </c>
      <c r="C455" s="110">
        <v>0</v>
      </c>
      <c r="D455" s="110">
        <f t="shared" si="148"/>
        <v>0</v>
      </c>
      <c r="E455" s="110">
        <f t="shared" si="148"/>
        <v>0</v>
      </c>
      <c r="F455" s="110">
        <f t="shared" si="140"/>
        <v>0</v>
      </c>
    </row>
    <row r="456" spans="1:7" hidden="1" x14ac:dyDescent="0.25">
      <c r="A456" s="104">
        <v>4214</v>
      </c>
      <c r="B456" s="94" t="s">
        <v>127</v>
      </c>
      <c r="C456" s="111">
        <v>0</v>
      </c>
      <c r="D456" s="111"/>
      <c r="E456" s="111"/>
      <c r="F456" s="111">
        <f t="shared" si="140"/>
        <v>0</v>
      </c>
    </row>
    <row r="457" spans="1:7" ht="54" customHeight="1" x14ac:dyDescent="0.25">
      <c r="A457" s="80" t="s">
        <v>85</v>
      </c>
      <c r="B457" s="81" t="s">
        <v>193</v>
      </c>
      <c r="C457" s="82">
        <v>86318</v>
      </c>
      <c r="D457" s="82">
        <f t="shared" ref="D457:E457" si="149">D458</f>
        <v>0</v>
      </c>
      <c r="E457" s="82">
        <f t="shared" si="149"/>
        <v>0</v>
      </c>
      <c r="F457" s="82">
        <f t="shared" si="140"/>
        <v>86318</v>
      </c>
    </row>
    <row r="458" spans="1:7" x14ac:dyDescent="0.25">
      <c r="A458" s="84">
        <v>11</v>
      </c>
      <c r="B458" s="85" t="s">
        <v>16</v>
      </c>
      <c r="C458" s="86">
        <v>86318</v>
      </c>
      <c r="D458" s="86">
        <f t="shared" ref="D458:E458" si="150">D459+D470</f>
        <v>0</v>
      </c>
      <c r="E458" s="86">
        <f t="shared" si="150"/>
        <v>0</v>
      </c>
      <c r="F458" s="86">
        <f>C458-D458+E458</f>
        <v>86318</v>
      </c>
      <c r="G458" s="169"/>
    </row>
    <row r="459" spans="1:7" x14ac:dyDescent="0.25">
      <c r="A459" s="87">
        <v>32</v>
      </c>
      <c r="B459" s="96" t="s">
        <v>27</v>
      </c>
      <c r="C459" s="97">
        <v>83000</v>
      </c>
      <c r="D459" s="97">
        <f t="shared" ref="D459:E459" si="151">D460+D462+D465</f>
        <v>0</v>
      </c>
      <c r="E459" s="97">
        <f t="shared" si="151"/>
        <v>0</v>
      </c>
      <c r="F459" s="97">
        <f>C459-D459+E459</f>
        <v>83000</v>
      </c>
    </row>
    <row r="460" spans="1:7" x14ac:dyDescent="0.25">
      <c r="A460" s="90">
        <v>321</v>
      </c>
      <c r="B460" s="91" t="s">
        <v>154</v>
      </c>
      <c r="C460" s="110">
        <v>22664</v>
      </c>
      <c r="D460" s="110">
        <f t="shared" ref="D460:E460" si="152">D461</f>
        <v>0</v>
      </c>
      <c r="E460" s="110">
        <f t="shared" si="152"/>
        <v>0</v>
      </c>
      <c r="F460" s="110">
        <f t="shared" si="140"/>
        <v>22664</v>
      </c>
    </row>
    <row r="461" spans="1:7" ht="22.5" customHeight="1" x14ac:dyDescent="0.25">
      <c r="A461" s="104">
        <v>3211</v>
      </c>
      <c r="B461" s="94" t="s">
        <v>167</v>
      </c>
      <c r="C461" s="111">
        <v>22664</v>
      </c>
      <c r="D461" s="111"/>
      <c r="E461" s="111"/>
      <c r="F461" s="111">
        <f t="shared" si="140"/>
        <v>22664</v>
      </c>
      <c r="G461" s="169"/>
    </row>
    <row r="462" spans="1:7" x14ac:dyDescent="0.25">
      <c r="A462" s="90">
        <v>322</v>
      </c>
      <c r="B462" s="91" t="s">
        <v>157</v>
      </c>
      <c r="C462" s="110">
        <v>31190</v>
      </c>
      <c r="D462" s="110">
        <f>SUM(D463:D464)</f>
        <v>0</v>
      </c>
      <c r="E462" s="110">
        <f>SUM(E463:E464)</f>
        <v>0</v>
      </c>
      <c r="F462" s="110">
        <f>C462-D462+E462</f>
        <v>31190</v>
      </c>
    </row>
    <row r="463" spans="1:7" x14ac:dyDescent="0.25">
      <c r="A463" s="104">
        <v>3221</v>
      </c>
      <c r="B463" s="94" t="s">
        <v>158</v>
      </c>
      <c r="C463" s="126">
        <v>1327</v>
      </c>
      <c r="D463" s="126"/>
      <c r="E463" s="126"/>
      <c r="F463" s="126">
        <f t="shared" si="140"/>
        <v>1327</v>
      </c>
      <c r="G463" s="169"/>
    </row>
    <row r="464" spans="1:7" ht="18" customHeight="1" x14ac:dyDescent="0.25">
      <c r="A464" s="104">
        <v>3222</v>
      </c>
      <c r="B464" s="94" t="s">
        <v>168</v>
      </c>
      <c r="C464" s="111">
        <v>29863</v>
      </c>
      <c r="D464" s="111"/>
      <c r="E464" s="111"/>
      <c r="F464" s="111">
        <v>29863</v>
      </c>
      <c r="G464" s="169"/>
    </row>
    <row r="465" spans="1:8" x14ac:dyDescent="0.25">
      <c r="A465" s="90">
        <v>323</v>
      </c>
      <c r="B465" s="91" t="s">
        <v>148</v>
      </c>
      <c r="C465" s="110">
        <v>29146</v>
      </c>
      <c r="D465" s="110">
        <f t="shared" ref="D465:E465" si="153">SUM(D466:D469)</f>
        <v>0</v>
      </c>
      <c r="E465" s="110">
        <f t="shared" si="153"/>
        <v>0</v>
      </c>
      <c r="F465" s="110">
        <f t="shared" si="140"/>
        <v>29146</v>
      </c>
    </row>
    <row r="466" spans="1:8" x14ac:dyDescent="0.25">
      <c r="A466" s="104">
        <v>3232</v>
      </c>
      <c r="B466" s="94" t="s">
        <v>176</v>
      </c>
      <c r="C466" s="111">
        <v>664</v>
      </c>
      <c r="D466" s="111"/>
      <c r="E466" s="111"/>
      <c r="F466" s="111">
        <f t="shared" si="140"/>
        <v>664</v>
      </c>
      <c r="G466" s="169"/>
    </row>
    <row r="467" spans="1:8" x14ac:dyDescent="0.25">
      <c r="A467" s="104">
        <v>3235</v>
      </c>
      <c r="B467" s="94" t="s">
        <v>169</v>
      </c>
      <c r="C467" s="111">
        <v>4500</v>
      </c>
      <c r="D467" s="111"/>
      <c r="E467" s="111"/>
      <c r="F467" s="111">
        <f>C467-D467+E467</f>
        <v>4500</v>
      </c>
      <c r="G467" s="169"/>
    </row>
    <row r="468" spans="1:8" ht="15.75" customHeight="1" x14ac:dyDescent="0.25">
      <c r="A468" s="104">
        <v>3237</v>
      </c>
      <c r="B468" s="94" t="s">
        <v>149</v>
      </c>
      <c r="C468" s="111">
        <v>17982</v>
      </c>
      <c r="D468" s="111"/>
      <c r="E468" s="111"/>
      <c r="F468" s="111">
        <f t="shared" si="140"/>
        <v>17982</v>
      </c>
      <c r="G468" s="169"/>
    </row>
    <row r="469" spans="1:8" ht="14.25" customHeight="1" x14ac:dyDescent="0.25">
      <c r="A469" s="104">
        <v>3239</v>
      </c>
      <c r="B469" s="94" t="s">
        <v>161</v>
      </c>
      <c r="C469" s="111">
        <v>6000</v>
      </c>
      <c r="D469" s="111"/>
      <c r="E469" s="111"/>
      <c r="F469" s="111">
        <f t="shared" si="140"/>
        <v>6000</v>
      </c>
      <c r="G469" s="169"/>
    </row>
    <row r="470" spans="1:8" ht="28.5" x14ac:dyDescent="0.25">
      <c r="A470" s="87">
        <v>42</v>
      </c>
      <c r="B470" s="96" t="s">
        <v>61</v>
      </c>
      <c r="C470" s="97">
        <v>3318</v>
      </c>
      <c r="D470" s="97">
        <f>D471+D475</f>
        <v>0</v>
      </c>
      <c r="E470" s="97">
        <f>E471+E475</f>
        <v>0</v>
      </c>
      <c r="F470" s="97">
        <f t="shared" si="140"/>
        <v>3318</v>
      </c>
    </row>
    <row r="471" spans="1:8" x14ac:dyDescent="0.25">
      <c r="A471" s="90">
        <v>422</v>
      </c>
      <c r="B471" s="91" t="s">
        <v>128</v>
      </c>
      <c r="C471" s="110">
        <v>3318</v>
      </c>
      <c r="D471" s="110">
        <f>SUM(D472:D474)</f>
        <v>0</v>
      </c>
      <c r="E471" s="110">
        <f>SUM(E472:E474)</f>
        <v>0</v>
      </c>
      <c r="F471" s="110">
        <f t="shared" si="140"/>
        <v>3318</v>
      </c>
    </row>
    <row r="472" spans="1:8" x14ac:dyDescent="0.25">
      <c r="A472" s="104">
        <v>4221</v>
      </c>
      <c r="B472" s="94" t="s">
        <v>129</v>
      </c>
      <c r="C472" s="111">
        <v>664</v>
      </c>
      <c r="D472" s="111"/>
      <c r="E472" s="111"/>
      <c r="F472" s="111">
        <f t="shared" si="140"/>
        <v>664</v>
      </c>
      <c r="G472" s="169"/>
    </row>
    <row r="473" spans="1:8" ht="16.5" customHeight="1" x14ac:dyDescent="0.25">
      <c r="A473" s="104">
        <v>4224</v>
      </c>
      <c r="B473" s="94" t="s">
        <v>132</v>
      </c>
      <c r="C473" s="111">
        <v>2654</v>
      </c>
      <c r="D473" s="111"/>
      <c r="E473" s="111"/>
      <c r="F473" s="111">
        <f t="shared" si="140"/>
        <v>2654</v>
      </c>
      <c r="H473" s="69"/>
    </row>
    <row r="474" spans="1:8" ht="22.5" hidden="1" customHeight="1" x14ac:dyDescent="0.25">
      <c r="A474" s="104">
        <v>4227</v>
      </c>
      <c r="B474" s="94" t="s">
        <v>134</v>
      </c>
      <c r="C474" s="111">
        <v>0</v>
      </c>
      <c r="D474" s="111"/>
      <c r="E474" s="111"/>
      <c r="F474" s="111">
        <f t="shared" si="140"/>
        <v>0</v>
      </c>
    </row>
    <row r="475" spans="1:8" ht="27" hidden="1" customHeight="1" x14ac:dyDescent="0.25">
      <c r="A475" s="90">
        <v>451</v>
      </c>
      <c r="B475" s="91" t="s">
        <v>194</v>
      </c>
      <c r="C475" s="143">
        <v>0</v>
      </c>
      <c r="D475" s="143">
        <f>D476</f>
        <v>0</v>
      </c>
      <c r="E475" s="143">
        <f>E476</f>
        <v>0</v>
      </c>
      <c r="F475" s="143">
        <f t="shared" si="140"/>
        <v>0</v>
      </c>
      <c r="H475" s="69"/>
    </row>
    <row r="476" spans="1:8" ht="37.5" hidden="1" customHeight="1" x14ac:dyDescent="0.25">
      <c r="A476" s="104">
        <v>4511</v>
      </c>
      <c r="B476" s="94" t="s">
        <v>194</v>
      </c>
      <c r="C476" s="111">
        <v>0</v>
      </c>
      <c r="D476" s="111"/>
      <c r="E476" s="111"/>
      <c r="F476" s="111">
        <f t="shared" si="140"/>
        <v>0</v>
      </c>
    </row>
    <row r="477" spans="1:8" s="145" customFormat="1" ht="28.5" x14ac:dyDescent="0.25">
      <c r="A477" s="80" t="s">
        <v>86</v>
      </c>
      <c r="B477" s="81" t="s">
        <v>87</v>
      </c>
      <c r="C477" s="144">
        <v>38037</v>
      </c>
      <c r="D477" s="144">
        <f>D478+D493+D508</f>
        <v>2382</v>
      </c>
      <c r="E477" s="144">
        <f>E478+E493+E508</f>
        <v>14575</v>
      </c>
      <c r="F477" s="144">
        <f t="shared" si="140"/>
        <v>50230</v>
      </c>
      <c r="G477" s="170"/>
    </row>
    <row r="478" spans="1:8" hidden="1" x14ac:dyDescent="0.25">
      <c r="A478" s="84">
        <v>12</v>
      </c>
      <c r="B478" s="85" t="s">
        <v>52</v>
      </c>
      <c r="C478" s="86">
        <v>0</v>
      </c>
      <c r="D478" s="86">
        <f>D479+D484+D490</f>
        <v>0</v>
      </c>
      <c r="E478" s="86">
        <f>E479+E484+E490</f>
        <v>0</v>
      </c>
      <c r="F478" s="86">
        <f t="shared" si="140"/>
        <v>0</v>
      </c>
    </row>
    <row r="479" spans="1:8" hidden="1" x14ac:dyDescent="0.25">
      <c r="A479" s="87">
        <v>31</v>
      </c>
      <c r="B479" s="96" t="s">
        <v>19</v>
      </c>
      <c r="C479" s="97">
        <v>0</v>
      </c>
      <c r="D479" s="97">
        <f t="shared" ref="D479:E479" si="154">D480+D482</f>
        <v>0</v>
      </c>
      <c r="E479" s="97">
        <f t="shared" si="154"/>
        <v>0</v>
      </c>
      <c r="F479" s="97">
        <f t="shared" si="140"/>
        <v>0</v>
      </c>
    </row>
    <row r="480" spans="1:8" hidden="1" x14ac:dyDescent="0.25">
      <c r="A480" s="90">
        <v>311</v>
      </c>
      <c r="B480" s="91" t="s">
        <v>150</v>
      </c>
      <c r="C480" s="110">
        <v>0</v>
      </c>
      <c r="D480" s="110">
        <f t="shared" ref="D480:E480" si="155">D481</f>
        <v>0</v>
      </c>
      <c r="E480" s="110">
        <f t="shared" si="155"/>
        <v>0</v>
      </c>
      <c r="F480" s="110">
        <f t="shared" si="140"/>
        <v>0</v>
      </c>
    </row>
    <row r="481" spans="1:6" hidden="1" x14ac:dyDescent="0.25">
      <c r="A481" s="104">
        <v>3111</v>
      </c>
      <c r="B481" s="94" t="s">
        <v>151</v>
      </c>
      <c r="C481" s="111">
        <v>0</v>
      </c>
      <c r="D481" s="111"/>
      <c r="E481" s="111"/>
      <c r="F481" s="111">
        <f t="shared" si="140"/>
        <v>0</v>
      </c>
    </row>
    <row r="482" spans="1:6" hidden="1" x14ac:dyDescent="0.25">
      <c r="A482" s="90">
        <v>313</v>
      </c>
      <c r="B482" s="91" t="s">
        <v>152</v>
      </c>
      <c r="C482" s="110">
        <v>0</v>
      </c>
      <c r="D482" s="110">
        <f t="shared" ref="D482:E482" si="156">SUM(D483:D483)</f>
        <v>0</v>
      </c>
      <c r="E482" s="110">
        <f t="shared" si="156"/>
        <v>0</v>
      </c>
      <c r="F482" s="110">
        <f t="shared" si="140"/>
        <v>0</v>
      </c>
    </row>
    <row r="483" spans="1:6" ht="31.5" hidden="1" customHeight="1" x14ac:dyDescent="0.25">
      <c r="A483" s="104">
        <v>3132</v>
      </c>
      <c r="B483" s="94" t="s">
        <v>153</v>
      </c>
      <c r="C483" s="111">
        <v>0</v>
      </c>
      <c r="D483" s="111"/>
      <c r="E483" s="111"/>
      <c r="F483" s="111">
        <f t="shared" si="140"/>
        <v>0</v>
      </c>
    </row>
    <row r="484" spans="1:6" hidden="1" x14ac:dyDescent="0.25">
      <c r="A484" s="87">
        <v>32</v>
      </c>
      <c r="B484" s="96" t="s">
        <v>27</v>
      </c>
      <c r="C484" s="97">
        <v>0</v>
      </c>
      <c r="D484" s="97">
        <f>D485+D487</f>
        <v>0</v>
      </c>
      <c r="E484" s="97">
        <f>E485+E487</f>
        <v>0</v>
      </c>
      <c r="F484" s="97">
        <f t="shared" si="140"/>
        <v>0</v>
      </c>
    </row>
    <row r="485" spans="1:6" hidden="1" x14ac:dyDescent="0.25">
      <c r="A485" s="90">
        <v>321</v>
      </c>
      <c r="B485" s="91" t="s">
        <v>154</v>
      </c>
      <c r="C485" s="110">
        <v>0</v>
      </c>
      <c r="D485" s="110">
        <f t="shared" ref="D485:E485" si="157">SUM(D486:D486)</f>
        <v>0</v>
      </c>
      <c r="E485" s="110">
        <f t="shared" si="157"/>
        <v>0</v>
      </c>
      <c r="F485" s="110">
        <f t="shared" si="140"/>
        <v>0</v>
      </c>
    </row>
    <row r="486" spans="1:6" hidden="1" x14ac:dyDescent="0.25">
      <c r="A486" s="104">
        <v>3211</v>
      </c>
      <c r="B486" s="94" t="s">
        <v>167</v>
      </c>
      <c r="C486" s="111">
        <v>0</v>
      </c>
      <c r="D486" s="111"/>
      <c r="E486" s="111"/>
      <c r="F486" s="111">
        <f t="shared" si="140"/>
        <v>0</v>
      </c>
    </row>
    <row r="487" spans="1:6" hidden="1" x14ac:dyDescent="0.25">
      <c r="A487" s="90">
        <v>323</v>
      </c>
      <c r="B487" s="91" t="s">
        <v>148</v>
      </c>
      <c r="C487" s="110">
        <v>0</v>
      </c>
      <c r="D487" s="110">
        <f t="shared" ref="D487:E487" si="158">SUM(D488:D489)</f>
        <v>0</v>
      </c>
      <c r="E487" s="110">
        <f t="shared" si="158"/>
        <v>0</v>
      </c>
      <c r="F487" s="110">
        <f t="shared" si="140"/>
        <v>0</v>
      </c>
    </row>
    <row r="488" spans="1:6" hidden="1" x14ac:dyDescent="0.25">
      <c r="A488" s="104">
        <v>3233</v>
      </c>
      <c r="B488" s="94" t="s">
        <v>159</v>
      </c>
      <c r="C488" s="111">
        <v>0</v>
      </c>
      <c r="D488" s="111"/>
      <c r="E488" s="111"/>
      <c r="F488" s="111">
        <f t="shared" si="140"/>
        <v>0</v>
      </c>
    </row>
    <row r="489" spans="1:6" hidden="1" x14ac:dyDescent="0.25">
      <c r="A489" s="104">
        <v>3237</v>
      </c>
      <c r="B489" s="94" t="s">
        <v>149</v>
      </c>
      <c r="C489" s="111">
        <v>0</v>
      </c>
      <c r="D489" s="111"/>
      <c r="E489" s="111"/>
      <c r="F489" s="111">
        <f t="shared" si="140"/>
        <v>0</v>
      </c>
    </row>
    <row r="490" spans="1:6" ht="28.5" hidden="1" x14ac:dyDescent="0.25">
      <c r="A490" s="87">
        <v>42</v>
      </c>
      <c r="B490" s="96" t="s">
        <v>61</v>
      </c>
      <c r="C490" s="97">
        <v>0</v>
      </c>
      <c r="D490" s="97">
        <f t="shared" ref="D490:E491" si="159">D491</f>
        <v>0</v>
      </c>
      <c r="E490" s="97">
        <f t="shared" si="159"/>
        <v>0</v>
      </c>
      <c r="F490" s="97">
        <f t="shared" si="140"/>
        <v>0</v>
      </c>
    </row>
    <row r="491" spans="1:6" hidden="1" x14ac:dyDescent="0.25">
      <c r="A491" s="90">
        <v>426</v>
      </c>
      <c r="B491" s="91" t="s">
        <v>136</v>
      </c>
      <c r="C491" s="143">
        <v>0</v>
      </c>
      <c r="D491" s="143">
        <f t="shared" si="159"/>
        <v>0</v>
      </c>
      <c r="E491" s="143">
        <f t="shared" si="159"/>
        <v>0</v>
      </c>
      <c r="F491" s="143">
        <f t="shared" si="140"/>
        <v>0</v>
      </c>
    </row>
    <row r="492" spans="1:6" hidden="1" x14ac:dyDescent="0.25">
      <c r="A492" s="104">
        <v>4262</v>
      </c>
      <c r="B492" s="94" t="s">
        <v>136</v>
      </c>
      <c r="C492" s="111">
        <v>0</v>
      </c>
      <c r="D492" s="111"/>
      <c r="E492" s="111"/>
      <c r="F492" s="111">
        <f t="shared" si="140"/>
        <v>0</v>
      </c>
    </row>
    <row r="493" spans="1:6" hidden="1" x14ac:dyDescent="0.25">
      <c r="A493" s="84">
        <v>51</v>
      </c>
      <c r="B493" s="85" t="s">
        <v>56</v>
      </c>
      <c r="C493" s="86">
        <v>0</v>
      </c>
      <c r="D493" s="86">
        <f>D494+D499+D505</f>
        <v>0</v>
      </c>
      <c r="E493" s="86">
        <f>E494+E499+E505</f>
        <v>0</v>
      </c>
      <c r="F493" s="86">
        <f t="shared" si="140"/>
        <v>0</v>
      </c>
    </row>
    <row r="494" spans="1:6" hidden="1" x14ac:dyDescent="0.25">
      <c r="A494" s="87">
        <v>31</v>
      </c>
      <c r="B494" s="96" t="s">
        <v>19</v>
      </c>
      <c r="C494" s="97">
        <v>0</v>
      </c>
      <c r="D494" s="97">
        <f t="shared" ref="D494:E494" si="160">D495+D497</f>
        <v>0</v>
      </c>
      <c r="E494" s="97">
        <f t="shared" si="160"/>
        <v>0</v>
      </c>
      <c r="F494" s="97">
        <f t="shared" si="140"/>
        <v>0</v>
      </c>
    </row>
    <row r="495" spans="1:6" hidden="1" x14ac:dyDescent="0.25">
      <c r="A495" s="90">
        <v>311</v>
      </c>
      <c r="B495" s="91" t="s">
        <v>150</v>
      </c>
      <c r="C495" s="110">
        <v>0</v>
      </c>
      <c r="D495" s="110">
        <f t="shared" ref="D495:E495" si="161">D496</f>
        <v>0</v>
      </c>
      <c r="E495" s="110">
        <f t="shared" si="161"/>
        <v>0</v>
      </c>
      <c r="F495" s="110">
        <f t="shared" si="140"/>
        <v>0</v>
      </c>
    </row>
    <row r="496" spans="1:6" hidden="1" x14ac:dyDescent="0.25">
      <c r="A496" s="104">
        <v>3111</v>
      </c>
      <c r="B496" s="94" t="s">
        <v>151</v>
      </c>
      <c r="C496" s="111">
        <v>0</v>
      </c>
      <c r="D496" s="111"/>
      <c r="E496" s="111"/>
      <c r="F496" s="111">
        <f t="shared" si="140"/>
        <v>0</v>
      </c>
    </row>
    <row r="497" spans="1:6" hidden="1" x14ac:dyDescent="0.25">
      <c r="A497" s="90">
        <v>313</v>
      </c>
      <c r="B497" s="91" t="s">
        <v>152</v>
      </c>
      <c r="C497" s="110">
        <v>0</v>
      </c>
      <c r="D497" s="110">
        <f t="shared" ref="D497:E497" si="162">SUM(D498:D498)</f>
        <v>0</v>
      </c>
      <c r="E497" s="110">
        <f t="shared" si="162"/>
        <v>0</v>
      </c>
      <c r="F497" s="110">
        <f t="shared" si="140"/>
        <v>0</v>
      </c>
    </row>
    <row r="498" spans="1:6" ht="27.75" hidden="1" customHeight="1" x14ac:dyDescent="0.25">
      <c r="A498" s="104">
        <v>3132</v>
      </c>
      <c r="B498" s="94" t="s">
        <v>153</v>
      </c>
      <c r="C498" s="111">
        <v>0</v>
      </c>
      <c r="D498" s="111"/>
      <c r="E498" s="111"/>
      <c r="F498" s="111">
        <f t="shared" si="140"/>
        <v>0</v>
      </c>
    </row>
    <row r="499" spans="1:6" hidden="1" x14ac:dyDescent="0.25">
      <c r="A499" s="87">
        <v>32</v>
      </c>
      <c r="B499" s="96" t="s">
        <v>27</v>
      </c>
      <c r="C499" s="97">
        <v>0</v>
      </c>
      <c r="D499" s="97">
        <f>D500+D502</f>
        <v>0</v>
      </c>
      <c r="E499" s="97">
        <f>E500+E502</f>
        <v>0</v>
      </c>
      <c r="F499" s="97">
        <f t="shared" ref="F499:F524" si="163">C499-D499+E499</f>
        <v>0</v>
      </c>
    </row>
    <row r="500" spans="1:6" hidden="1" x14ac:dyDescent="0.25">
      <c r="A500" s="90">
        <v>321</v>
      </c>
      <c r="B500" s="91" t="s">
        <v>154</v>
      </c>
      <c r="C500" s="110">
        <v>0</v>
      </c>
      <c r="D500" s="110">
        <f t="shared" ref="D500:E500" si="164">SUM(D501:D501)</f>
        <v>0</v>
      </c>
      <c r="E500" s="110">
        <f t="shared" si="164"/>
        <v>0</v>
      </c>
      <c r="F500" s="110">
        <f t="shared" si="163"/>
        <v>0</v>
      </c>
    </row>
    <row r="501" spans="1:6" hidden="1" x14ac:dyDescent="0.25">
      <c r="A501" s="104">
        <v>3211</v>
      </c>
      <c r="B501" s="94" t="s">
        <v>167</v>
      </c>
      <c r="C501" s="111">
        <v>0</v>
      </c>
      <c r="D501" s="111"/>
      <c r="E501" s="111"/>
      <c r="F501" s="111">
        <f t="shared" si="163"/>
        <v>0</v>
      </c>
    </row>
    <row r="502" spans="1:6" hidden="1" x14ac:dyDescent="0.25">
      <c r="A502" s="90">
        <v>323</v>
      </c>
      <c r="B502" s="91" t="s">
        <v>148</v>
      </c>
      <c r="C502" s="110">
        <v>0</v>
      </c>
      <c r="D502" s="110">
        <f t="shared" ref="D502:E502" si="165">SUM(D503:D504)</f>
        <v>0</v>
      </c>
      <c r="E502" s="110">
        <f t="shared" si="165"/>
        <v>0</v>
      </c>
      <c r="F502" s="110">
        <f t="shared" si="163"/>
        <v>0</v>
      </c>
    </row>
    <row r="503" spans="1:6" hidden="1" x14ac:dyDescent="0.25">
      <c r="A503" s="104">
        <v>3233</v>
      </c>
      <c r="B503" s="94" t="s">
        <v>159</v>
      </c>
      <c r="C503" s="111">
        <v>0</v>
      </c>
      <c r="D503" s="111"/>
      <c r="E503" s="111"/>
      <c r="F503" s="111">
        <f t="shared" si="163"/>
        <v>0</v>
      </c>
    </row>
    <row r="504" spans="1:6" hidden="1" x14ac:dyDescent="0.25">
      <c r="A504" s="104">
        <v>3237</v>
      </c>
      <c r="B504" s="94" t="s">
        <v>149</v>
      </c>
      <c r="C504" s="111">
        <v>0</v>
      </c>
      <c r="D504" s="111"/>
      <c r="E504" s="111"/>
      <c r="F504" s="111">
        <f t="shared" si="163"/>
        <v>0</v>
      </c>
    </row>
    <row r="505" spans="1:6" ht="28.5" hidden="1" x14ac:dyDescent="0.25">
      <c r="A505" s="87">
        <v>42</v>
      </c>
      <c r="B505" s="96" t="s">
        <v>61</v>
      </c>
      <c r="C505" s="97">
        <v>0</v>
      </c>
      <c r="D505" s="97">
        <f>D506</f>
        <v>0</v>
      </c>
      <c r="E505" s="97">
        <f>E506</f>
        <v>0</v>
      </c>
      <c r="F505" s="97">
        <f t="shared" si="163"/>
        <v>0</v>
      </c>
    </row>
    <row r="506" spans="1:6" hidden="1" x14ac:dyDescent="0.25">
      <c r="A506" s="90">
        <v>426</v>
      </c>
      <c r="B506" s="91" t="s">
        <v>135</v>
      </c>
      <c r="C506" s="110">
        <v>0</v>
      </c>
      <c r="D506" s="110">
        <f t="shared" ref="D506:E506" si="166">D507</f>
        <v>0</v>
      </c>
      <c r="E506" s="110">
        <f t="shared" si="166"/>
        <v>0</v>
      </c>
      <c r="F506" s="110">
        <f t="shared" si="163"/>
        <v>0</v>
      </c>
    </row>
    <row r="507" spans="1:6" hidden="1" x14ac:dyDescent="0.25">
      <c r="A507" s="104">
        <v>4262</v>
      </c>
      <c r="B507" s="94" t="s">
        <v>136</v>
      </c>
      <c r="C507" s="111">
        <v>0</v>
      </c>
      <c r="D507" s="111"/>
      <c r="E507" s="111"/>
      <c r="F507" s="111">
        <f t="shared" si="163"/>
        <v>0</v>
      </c>
    </row>
    <row r="508" spans="1:6" x14ac:dyDescent="0.25">
      <c r="A508" s="84">
        <v>559</v>
      </c>
      <c r="B508" s="85" t="s">
        <v>79</v>
      </c>
      <c r="C508" s="135">
        <v>38037</v>
      </c>
      <c r="D508" s="135">
        <f>D509+D514+D522</f>
        <v>2382</v>
      </c>
      <c r="E508" s="135">
        <f>E509+E514+E522</f>
        <v>14575</v>
      </c>
      <c r="F508" s="135">
        <f t="shared" si="163"/>
        <v>50230</v>
      </c>
    </row>
    <row r="509" spans="1:6" x14ac:dyDescent="0.25">
      <c r="A509" s="87">
        <v>31</v>
      </c>
      <c r="B509" s="96" t="s">
        <v>19</v>
      </c>
      <c r="C509" s="136">
        <v>11534</v>
      </c>
      <c r="D509" s="136">
        <f>D510+D512</f>
        <v>0</v>
      </c>
      <c r="E509" s="136">
        <f>E510+E512</f>
        <v>0</v>
      </c>
      <c r="F509" s="136">
        <f t="shared" si="163"/>
        <v>11534</v>
      </c>
    </row>
    <row r="510" spans="1:6" x14ac:dyDescent="0.25">
      <c r="A510" s="90">
        <v>311</v>
      </c>
      <c r="B510" s="91" t="s">
        <v>150</v>
      </c>
      <c r="C510" s="137">
        <v>9631</v>
      </c>
      <c r="D510" s="137">
        <f>D511</f>
        <v>0</v>
      </c>
      <c r="E510" s="137">
        <f>E511</f>
        <v>0</v>
      </c>
      <c r="F510" s="137">
        <f t="shared" si="163"/>
        <v>9631</v>
      </c>
    </row>
    <row r="511" spans="1:6" x14ac:dyDescent="0.25">
      <c r="A511" s="104">
        <v>3111</v>
      </c>
      <c r="B511" s="94" t="s">
        <v>151</v>
      </c>
      <c r="C511" s="111">
        <v>9631</v>
      </c>
      <c r="D511" s="111"/>
      <c r="E511" s="111"/>
      <c r="F511" s="111">
        <f t="shared" si="163"/>
        <v>9631</v>
      </c>
    </row>
    <row r="512" spans="1:6" x14ac:dyDescent="0.25">
      <c r="A512" s="90">
        <v>313</v>
      </c>
      <c r="B512" s="91" t="s">
        <v>152</v>
      </c>
      <c r="C512" s="137">
        <v>1903</v>
      </c>
      <c r="D512" s="137">
        <f>SUM(D513:D513)</f>
        <v>0</v>
      </c>
      <c r="E512" s="137">
        <f>SUM(E513:E513)</f>
        <v>0</v>
      </c>
      <c r="F512" s="137">
        <f t="shared" si="163"/>
        <v>1903</v>
      </c>
    </row>
    <row r="513" spans="1:6" ht="26.25" customHeight="1" x14ac:dyDescent="0.25">
      <c r="A513" s="104">
        <v>3132</v>
      </c>
      <c r="B513" s="94" t="s">
        <v>153</v>
      </c>
      <c r="C513" s="111">
        <v>1903</v>
      </c>
      <c r="D513" s="111"/>
      <c r="E513" s="111"/>
      <c r="F513" s="111">
        <f t="shared" si="163"/>
        <v>1903</v>
      </c>
    </row>
    <row r="514" spans="1:6" x14ac:dyDescent="0.25">
      <c r="A514" s="87">
        <v>32</v>
      </c>
      <c r="B514" s="96" t="s">
        <v>27</v>
      </c>
      <c r="C514" s="136">
        <v>18457</v>
      </c>
      <c r="D514" s="136">
        <f>D515+D517+D519</f>
        <v>2382</v>
      </c>
      <c r="E514" s="136">
        <f>E515+E517+E519</f>
        <v>14575</v>
      </c>
      <c r="F514" s="136">
        <f t="shared" si="163"/>
        <v>30650</v>
      </c>
    </row>
    <row r="515" spans="1:6" x14ac:dyDescent="0.25">
      <c r="A515" s="90">
        <v>321</v>
      </c>
      <c r="B515" s="91" t="s">
        <v>154</v>
      </c>
      <c r="C515" s="137">
        <v>0</v>
      </c>
      <c r="D515" s="137">
        <f>SUM(D516:D516)</f>
        <v>0</v>
      </c>
      <c r="E515" s="137">
        <f>SUM(E516:E516)</f>
        <v>0</v>
      </c>
      <c r="F515" s="137">
        <f t="shared" si="163"/>
        <v>0</v>
      </c>
    </row>
    <row r="516" spans="1:6" x14ac:dyDescent="0.25">
      <c r="A516" s="104">
        <v>3211</v>
      </c>
      <c r="B516" s="94" t="s">
        <v>167</v>
      </c>
      <c r="C516" s="111">
        <v>0</v>
      </c>
      <c r="D516" s="111"/>
      <c r="E516" s="111"/>
      <c r="F516" s="111">
        <f t="shared" si="163"/>
        <v>0</v>
      </c>
    </row>
    <row r="517" spans="1:6" x14ac:dyDescent="0.25">
      <c r="A517" s="90">
        <v>322</v>
      </c>
      <c r="B517" s="91" t="s">
        <v>157</v>
      </c>
      <c r="C517" s="137">
        <v>7357</v>
      </c>
      <c r="D517" s="137">
        <f>SUM(D518:D518)</f>
        <v>2382</v>
      </c>
      <c r="E517" s="137">
        <f>SUM(E518:E518)</f>
        <v>0</v>
      </c>
      <c r="F517" s="137">
        <f t="shared" si="163"/>
        <v>4975</v>
      </c>
    </row>
    <row r="518" spans="1:6" x14ac:dyDescent="0.25">
      <c r="A518" s="104">
        <v>3223</v>
      </c>
      <c r="B518" s="94" t="s">
        <v>172</v>
      </c>
      <c r="C518" s="111">
        <v>7357</v>
      </c>
      <c r="D518" s="111">
        <v>2382</v>
      </c>
      <c r="E518" s="111"/>
      <c r="F518" s="111">
        <f t="shared" si="163"/>
        <v>4975</v>
      </c>
    </row>
    <row r="519" spans="1:6" x14ac:dyDescent="0.25">
      <c r="A519" s="90">
        <v>323</v>
      </c>
      <c r="B519" s="91" t="s">
        <v>148</v>
      </c>
      <c r="C519" s="137">
        <v>11100</v>
      </c>
      <c r="D519" s="137">
        <f>SUM(D520:D521)</f>
        <v>0</v>
      </c>
      <c r="E519" s="137">
        <f>SUM(E520:E521)</f>
        <v>14575</v>
      </c>
      <c r="F519" s="137">
        <f t="shared" si="163"/>
        <v>25675</v>
      </c>
    </row>
    <row r="520" spans="1:6" x14ac:dyDescent="0.25">
      <c r="A520" s="104">
        <v>3233</v>
      </c>
      <c r="B520" s="94" t="s">
        <v>159</v>
      </c>
      <c r="C520" s="111">
        <v>8340</v>
      </c>
      <c r="D520" s="111"/>
      <c r="E520" s="111"/>
      <c r="F520" s="111">
        <f t="shared" si="163"/>
        <v>8340</v>
      </c>
    </row>
    <row r="521" spans="1:6" x14ac:dyDescent="0.25">
      <c r="A521" s="104">
        <v>3237</v>
      </c>
      <c r="B521" s="94" t="s">
        <v>149</v>
      </c>
      <c r="C521" s="111">
        <v>2760</v>
      </c>
      <c r="D521" s="111"/>
      <c r="E521" s="111">
        <v>14575</v>
      </c>
      <c r="F521" s="111">
        <f t="shared" si="163"/>
        <v>17335</v>
      </c>
    </row>
    <row r="522" spans="1:6" ht="28.5" x14ac:dyDescent="0.25">
      <c r="A522" s="87">
        <v>42</v>
      </c>
      <c r="B522" s="96" t="s">
        <v>61</v>
      </c>
      <c r="C522" s="97">
        <v>8046</v>
      </c>
      <c r="D522" s="97">
        <f t="shared" ref="D522:E523" si="167">D523</f>
        <v>0</v>
      </c>
      <c r="E522" s="97">
        <f t="shared" si="167"/>
        <v>0</v>
      </c>
      <c r="F522" s="97">
        <f t="shared" si="163"/>
        <v>8046</v>
      </c>
    </row>
    <row r="523" spans="1:6" x14ac:dyDescent="0.25">
      <c r="A523" s="90">
        <v>426</v>
      </c>
      <c r="B523" s="91" t="s">
        <v>136</v>
      </c>
      <c r="C523" s="143">
        <v>8046</v>
      </c>
      <c r="D523" s="143">
        <f t="shared" si="167"/>
        <v>0</v>
      </c>
      <c r="E523" s="143">
        <f t="shared" si="167"/>
        <v>0</v>
      </c>
      <c r="F523" s="143">
        <f t="shared" si="163"/>
        <v>8046</v>
      </c>
    </row>
    <row r="524" spans="1:6" x14ac:dyDescent="0.25">
      <c r="A524" s="104">
        <v>4262</v>
      </c>
      <c r="B524" s="94" t="s">
        <v>136</v>
      </c>
      <c r="C524" s="111">
        <v>8046</v>
      </c>
      <c r="D524" s="111"/>
      <c r="E524" s="111"/>
      <c r="F524" s="111">
        <f t="shared" si="163"/>
        <v>8046</v>
      </c>
    </row>
    <row r="525" spans="1:6" x14ac:dyDescent="0.25">
      <c r="A525" s="146"/>
      <c r="B525" s="147"/>
    </row>
    <row r="526" spans="1:6" x14ac:dyDescent="0.25">
      <c r="A526" s="67" t="s">
        <v>113</v>
      </c>
      <c r="B526" s="147"/>
      <c r="F526" s="70" t="s">
        <v>114</v>
      </c>
    </row>
    <row r="527" spans="1:6" x14ac:dyDescent="0.25">
      <c r="A527" s="146"/>
      <c r="B527" s="147"/>
    </row>
    <row r="528" spans="1:6" x14ac:dyDescent="0.25">
      <c r="A528" s="256"/>
      <c r="B528" s="257"/>
    </row>
  </sheetData>
  <mergeCells count="3">
    <mergeCell ref="A528:B528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'POSEBNI DIO'!Ispis_naslova</vt:lpstr>
      <vt:lpstr>' Račun prihoda i rashoda'!Podrucje_ispisa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 Vištica</cp:lastModifiedBy>
  <cp:lastPrinted>2023-11-29T13:13:00Z</cp:lastPrinted>
  <dcterms:created xsi:type="dcterms:W3CDTF">2022-08-12T12:51:27Z</dcterms:created>
  <dcterms:modified xsi:type="dcterms:W3CDTF">2023-12-01T11:36:00Z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