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8. SET ZA UV 2024\PRIJEDLOG PLANA\"/>
    </mc:Choice>
  </mc:AlternateContent>
  <bookViews>
    <workbookView xWindow="-15" yWindow="-15" windowWidth="11520" windowHeight="9705" tabRatio="643" activeTab="1"/>
  </bookViews>
  <sheets>
    <sheet name="SAŽETAK" sheetId="1" r:id="rId1"/>
    <sheet name=" Račun prihoda i rashoda-ekonom" sheetId="3" r:id="rId2"/>
    <sheet name="Račun prihoda i rashoda-izvori" sheetId="5" r:id="rId3"/>
    <sheet name="Račun rashoda-funkcija" sheetId="8" r:id="rId4"/>
    <sheet name="Račun financiranja-ekonomsk" sheetId="10" r:id="rId5"/>
    <sheet name="Račun financiranja-izvori" sheetId="6" r:id="rId6"/>
    <sheet name="POSEBNI DIO" sheetId="7" r:id="rId7"/>
  </sheets>
  <definedNames>
    <definedName name="EURO" localSheetId="6">'POSEBNI DIO'!#REF!</definedName>
    <definedName name="_xlnm.Print_Titles" localSheetId="6">'POSEBNI DIO'!$4:$4</definedName>
    <definedName name="_xlnm.Print_Area" localSheetId="1">' Račun prihoda i rashoda-ekonom'!$A$2:$I$101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7" l="1"/>
  <c r="H47" i="7"/>
  <c r="G47" i="7"/>
  <c r="F47" i="7"/>
  <c r="E47" i="7"/>
  <c r="I21" i="7"/>
  <c r="H21" i="7"/>
  <c r="G21" i="7"/>
  <c r="F21" i="7"/>
  <c r="E21" i="7"/>
  <c r="I11" i="3" l="1"/>
  <c r="H11" i="3"/>
  <c r="G11" i="3"/>
  <c r="I23" i="3"/>
  <c r="H23" i="3"/>
  <c r="G23" i="3"/>
  <c r="I25" i="3"/>
  <c r="H25" i="3"/>
  <c r="G25" i="3"/>
  <c r="I33" i="3"/>
  <c r="H33" i="3"/>
  <c r="G33" i="3"/>
  <c r="I31" i="3" l="1"/>
  <c r="I29" i="3" s="1"/>
  <c r="H31" i="3"/>
  <c r="H29" i="3" s="1"/>
  <c r="G31" i="3"/>
  <c r="G30" i="3"/>
  <c r="G29" i="3" l="1"/>
  <c r="I25" i="7"/>
  <c r="H25" i="7"/>
  <c r="G25" i="7"/>
  <c r="G24" i="7" s="1"/>
  <c r="J8" i="1"/>
  <c r="I8" i="1"/>
  <c r="H8" i="1"/>
  <c r="G99" i="3" l="1"/>
  <c r="G85" i="3"/>
  <c r="G82" i="3"/>
  <c r="G79" i="3"/>
  <c r="G74" i="3"/>
  <c r="G47" i="3"/>
  <c r="G42" i="3"/>
  <c r="I74" i="3"/>
  <c r="H74" i="3"/>
  <c r="H47" i="3"/>
  <c r="I47" i="3"/>
  <c r="I42" i="3"/>
  <c r="H42" i="3"/>
  <c r="G81" i="3" l="1"/>
  <c r="G23" i="5"/>
  <c r="G13" i="5"/>
  <c r="G11" i="5"/>
  <c r="G9" i="5"/>
  <c r="G6" i="5"/>
  <c r="F23" i="5"/>
  <c r="F13" i="5"/>
  <c r="F11" i="5"/>
  <c r="F9" i="5"/>
  <c r="E25" i="5"/>
  <c r="E23" i="5"/>
  <c r="E13" i="5"/>
  <c r="E11" i="5"/>
  <c r="E9" i="5"/>
  <c r="F6" i="5"/>
  <c r="E6" i="5"/>
  <c r="E5" i="5" l="1"/>
  <c r="E47" i="3"/>
  <c r="E23" i="3"/>
  <c r="E11" i="3"/>
  <c r="I79" i="3"/>
  <c r="H79" i="3"/>
  <c r="F42" i="3"/>
  <c r="H41" i="3" l="1"/>
  <c r="G41" i="3"/>
  <c r="G40" i="3" s="1"/>
  <c r="E42" i="3"/>
  <c r="F31" i="3" l="1"/>
  <c r="F30" i="3"/>
  <c r="F24" i="3"/>
  <c r="F23" i="3" s="1"/>
  <c r="I36" i="3"/>
  <c r="I35" i="3" s="1"/>
  <c r="H36" i="3"/>
  <c r="H35" i="3" s="1"/>
  <c r="G36" i="3"/>
  <c r="G35" i="3" s="1"/>
  <c r="G19" i="3"/>
  <c r="F36" i="3"/>
  <c r="F35" i="3" s="1"/>
  <c r="F27" i="3"/>
  <c r="F13" i="3"/>
  <c r="F12" i="3"/>
  <c r="F18" i="3"/>
  <c r="F17" i="3"/>
  <c r="F16" i="3"/>
  <c r="F15" i="3"/>
  <c r="F14" i="3"/>
  <c r="F34" i="3"/>
  <c r="F33" i="3" s="1"/>
  <c r="F32" i="3"/>
  <c r="F26" i="3"/>
  <c r="F21" i="3"/>
  <c r="F20" i="3"/>
  <c r="F11" i="3" l="1"/>
  <c r="F19" i="3"/>
  <c r="F25" i="3"/>
  <c r="F29" i="3"/>
  <c r="E19" i="3"/>
  <c r="C43" i="5"/>
  <c r="E36" i="3"/>
  <c r="E33" i="3"/>
  <c r="E29" i="3"/>
  <c r="F10" i="3" l="1"/>
  <c r="F9" i="3" s="1"/>
  <c r="I57" i="7"/>
  <c r="H57" i="7"/>
  <c r="G57" i="7"/>
  <c r="F57" i="7"/>
  <c r="E57" i="7"/>
  <c r="C37" i="5"/>
  <c r="D37" i="5"/>
  <c r="E37" i="5"/>
  <c r="F37" i="5"/>
  <c r="G37" i="5"/>
  <c r="D55" i="5"/>
  <c r="G64" i="5"/>
  <c r="F64" i="5"/>
  <c r="E64" i="5"/>
  <c r="D64" i="5"/>
  <c r="C64" i="5"/>
  <c r="C34" i="5"/>
  <c r="G34" i="5"/>
  <c r="F34" i="5"/>
  <c r="E34" i="5"/>
  <c r="D34" i="5"/>
  <c r="C40" i="5" l="1"/>
  <c r="D40" i="5"/>
  <c r="E40" i="5"/>
  <c r="F40" i="5"/>
  <c r="G40" i="5"/>
  <c r="C42" i="5"/>
  <c r="D42" i="5"/>
  <c r="E42" i="5"/>
  <c r="F42" i="5"/>
  <c r="G42" i="5"/>
  <c r="F25" i="6"/>
  <c r="E25" i="6"/>
  <c r="D25" i="6"/>
  <c r="C25" i="6"/>
  <c r="F23" i="6"/>
  <c r="E23" i="6"/>
  <c r="D23" i="6"/>
  <c r="C23" i="6"/>
  <c r="F6" i="6"/>
  <c r="E6" i="6"/>
  <c r="D6" i="6"/>
  <c r="C6" i="6"/>
  <c r="F9" i="6"/>
  <c r="E9" i="6"/>
  <c r="D9" i="6"/>
  <c r="C9" i="6"/>
  <c r="C11" i="6"/>
  <c r="F11" i="6"/>
  <c r="E11" i="6"/>
  <c r="D11" i="6"/>
  <c r="F13" i="6"/>
  <c r="E13" i="6"/>
  <c r="D13" i="6"/>
  <c r="C13" i="6"/>
  <c r="B25" i="6"/>
  <c r="B23" i="6"/>
  <c r="B13" i="6"/>
  <c r="B11" i="6"/>
  <c r="B9" i="6"/>
  <c r="B6" i="6"/>
  <c r="I41" i="3" l="1"/>
  <c r="F47" i="3"/>
  <c r="I85" i="3"/>
  <c r="H85" i="3"/>
  <c r="F85" i="3"/>
  <c r="E85" i="3"/>
  <c r="I82" i="3"/>
  <c r="H82" i="3"/>
  <c r="F82" i="3"/>
  <c r="E82" i="3"/>
  <c r="F79" i="3"/>
  <c r="E79" i="3"/>
  <c r="F74" i="3"/>
  <c r="E74" i="3"/>
  <c r="E99" i="3"/>
  <c r="I99" i="3"/>
  <c r="H99" i="3"/>
  <c r="F99" i="3"/>
  <c r="I19" i="3"/>
  <c r="H19" i="3"/>
  <c r="E35" i="3"/>
  <c r="E10" i="3"/>
  <c r="E9" i="3" l="1"/>
  <c r="E41" i="3"/>
  <c r="F41" i="3"/>
  <c r="F81" i="3"/>
  <c r="E81" i="3"/>
  <c r="H81" i="3"/>
  <c r="H40" i="3" s="1"/>
  <c r="I81" i="3"/>
  <c r="I40" i="3" s="1"/>
  <c r="H10" i="3"/>
  <c r="H9" i="3" s="1"/>
  <c r="I10" i="3"/>
  <c r="I9" i="3" s="1"/>
  <c r="G10" i="3"/>
  <c r="G9" i="3" s="1"/>
  <c r="F40" i="3" l="1"/>
  <c r="E40" i="3"/>
  <c r="J21" i="1"/>
  <c r="I21" i="1"/>
  <c r="H21" i="1"/>
  <c r="G21" i="1"/>
  <c r="F21" i="1"/>
  <c r="E101" i="7" l="1"/>
  <c r="E100" i="7" s="1"/>
  <c r="E107" i="7"/>
  <c r="F6" i="8" l="1"/>
  <c r="E6" i="8"/>
  <c r="F5" i="8"/>
  <c r="E5" i="8"/>
  <c r="G25" i="5"/>
  <c r="G55" i="5"/>
  <c r="F55" i="5"/>
  <c r="G53" i="5"/>
  <c r="F53" i="5"/>
  <c r="G44" i="5"/>
  <c r="F44" i="5"/>
  <c r="F25" i="5"/>
  <c r="E55" i="5"/>
  <c r="C55" i="5"/>
  <c r="E53" i="5"/>
  <c r="D53" i="5"/>
  <c r="C53" i="5"/>
  <c r="E44" i="5"/>
  <c r="D44" i="5"/>
  <c r="C44" i="5"/>
  <c r="F36" i="5" l="1"/>
  <c r="E36" i="5"/>
  <c r="C36" i="5"/>
  <c r="G36" i="5"/>
  <c r="D36" i="5"/>
  <c r="F5" i="5"/>
  <c r="G5" i="5"/>
  <c r="F138" i="7"/>
  <c r="F135" i="7"/>
  <c r="F132" i="7"/>
  <c r="F129" i="7"/>
  <c r="F126" i="7"/>
  <c r="F123" i="7"/>
  <c r="F118" i="7"/>
  <c r="F116" i="7"/>
  <c r="F111" i="7"/>
  <c r="F110" i="7" s="1"/>
  <c r="F107" i="7"/>
  <c r="F106" i="7" s="1"/>
  <c r="F101" i="7"/>
  <c r="F100" i="7" s="1"/>
  <c r="F96" i="7"/>
  <c r="F95" i="7" s="1"/>
  <c r="F92" i="7"/>
  <c r="F91" i="7" s="1"/>
  <c r="F87" i="7"/>
  <c r="F84" i="7"/>
  <c r="F81" i="7"/>
  <c r="F78" i="7"/>
  <c r="F74" i="7"/>
  <c r="F72" i="7"/>
  <c r="F69" i="7"/>
  <c r="F67" i="7"/>
  <c r="F64" i="7"/>
  <c r="F62" i="7"/>
  <c r="F59" i="7"/>
  <c r="F56" i="7" s="1"/>
  <c r="F52" i="7"/>
  <c r="F50" i="7"/>
  <c r="F45" i="7"/>
  <c r="F41" i="7"/>
  <c r="F40" i="7" s="1"/>
  <c r="F37" i="7"/>
  <c r="F36" i="7" s="1"/>
  <c r="F33" i="7"/>
  <c r="F32" i="7" s="1"/>
  <c r="F29" i="7"/>
  <c r="F28" i="7" s="1"/>
  <c r="F25" i="7"/>
  <c r="F24" i="7" s="1"/>
  <c r="F20" i="7"/>
  <c r="F17" i="7"/>
  <c r="F16" i="7" s="1"/>
  <c r="F12" i="7"/>
  <c r="F11" i="7" s="1"/>
  <c r="E138" i="7"/>
  <c r="E135" i="7"/>
  <c r="E132" i="7"/>
  <c r="E129" i="7"/>
  <c r="E126" i="7"/>
  <c r="E123" i="7"/>
  <c r="E118" i="7"/>
  <c r="E116" i="7"/>
  <c r="E111" i="7"/>
  <c r="E110" i="7" s="1"/>
  <c r="E106" i="7"/>
  <c r="E96" i="7"/>
  <c r="E95" i="7" s="1"/>
  <c r="E92" i="7"/>
  <c r="E91" i="7" s="1"/>
  <c r="E87" i="7"/>
  <c r="E84" i="7"/>
  <c r="E81" i="7"/>
  <c r="E78" i="7"/>
  <c r="E74" i="7"/>
  <c r="E72" i="7"/>
  <c r="E69" i="7"/>
  <c r="E67" i="7"/>
  <c r="E64" i="7"/>
  <c r="E62" i="7"/>
  <c r="E59" i="7"/>
  <c r="E56" i="7" s="1"/>
  <c r="E52" i="7"/>
  <c r="E50" i="7"/>
  <c r="E45" i="7"/>
  <c r="E41" i="7"/>
  <c r="E40" i="7" s="1"/>
  <c r="E37" i="7"/>
  <c r="E36" i="7" s="1"/>
  <c r="E33" i="7"/>
  <c r="E32" i="7" s="1"/>
  <c r="E29" i="7"/>
  <c r="E28" i="7" s="1"/>
  <c r="E25" i="7"/>
  <c r="E24" i="7" s="1"/>
  <c r="E20" i="7"/>
  <c r="E17" i="7"/>
  <c r="E16" i="7" s="1"/>
  <c r="E12" i="7"/>
  <c r="E11" i="7" s="1"/>
  <c r="E71" i="7" l="1"/>
  <c r="F71" i="7"/>
  <c r="E77" i="7"/>
  <c r="E128" i="7"/>
  <c r="F115" i="7"/>
  <c r="F114" i="7" s="1"/>
  <c r="F128" i="7"/>
  <c r="E10" i="7"/>
  <c r="F10" i="7"/>
  <c r="E115" i="7"/>
  <c r="E114" i="7" s="1"/>
  <c r="E90" i="7"/>
  <c r="E122" i="7"/>
  <c r="F61" i="7"/>
  <c r="F49" i="7"/>
  <c r="F90" i="7"/>
  <c r="F134" i="7"/>
  <c r="E83" i="7"/>
  <c r="E61" i="7"/>
  <c r="F122" i="7"/>
  <c r="F83" i="7"/>
  <c r="F77" i="7"/>
  <c r="E49" i="7"/>
  <c r="E134" i="7"/>
  <c r="E66" i="7"/>
  <c r="F66" i="7"/>
  <c r="E44" i="7"/>
  <c r="F44" i="7"/>
  <c r="E55" i="7" l="1"/>
  <c r="F55" i="7"/>
  <c r="F121" i="7"/>
  <c r="F89" i="7" s="1"/>
  <c r="F76" i="7"/>
  <c r="E121" i="7"/>
  <c r="E89" i="7" s="1"/>
  <c r="E76" i="7"/>
  <c r="I59" i="7" l="1"/>
  <c r="I56" i="7" s="1"/>
  <c r="H59" i="7"/>
  <c r="H56" i="7" s="1"/>
  <c r="G59" i="7"/>
  <c r="G56" i="7" s="1"/>
  <c r="I138" i="7"/>
  <c r="H138" i="7"/>
  <c r="I135" i="7"/>
  <c r="H135" i="7"/>
  <c r="I132" i="7"/>
  <c r="H132" i="7"/>
  <c r="I129" i="7"/>
  <c r="H129" i="7"/>
  <c r="I126" i="7"/>
  <c r="H126" i="7"/>
  <c r="I123" i="7"/>
  <c r="H123" i="7"/>
  <c r="G123" i="7"/>
  <c r="G138" i="7"/>
  <c r="G135" i="7"/>
  <c r="G132" i="7"/>
  <c r="G129" i="7"/>
  <c r="G126" i="7"/>
  <c r="I118" i="7"/>
  <c r="H118" i="7"/>
  <c r="I116" i="7"/>
  <c r="H116" i="7"/>
  <c r="G118" i="7"/>
  <c r="G116" i="7"/>
  <c r="I111" i="7"/>
  <c r="I110" i="7" s="1"/>
  <c r="H111" i="7"/>
  <c r="H110" i="7" s="1"/>
  <c r="I107" i="7"/>
  <c r="I106" i="7" s="1"/>
  <c r="H107" i="7"/>
  <c r="H106" i="7" s="1"/>
  <c r="I101" i="7"/>
  <c r="I100" i="7" s="1"/>
  <c r="H101" i="7"/>
  <c r="H100" i="7" s="1"/>
  <c r="I96" i="7"/>
  <c r="I95" i="7" s="1"/>
  <c r="H96" i="7"/>
  <c r="H95" i="7" s="1"/>
  <c r="I92" i="7"/>
  <c r="I91" i="7" s="1"/>
  <c r="H92" i="7"/>
  <c r="H91" i="7" s="1"/>
  <c r="G111" i="7"/>
  <c r="G110" i="7" s="1"/>
  <c r="G107" i="7"/>
  <c r="G106" i="7" s="1"/>
  <c r="G101" i="7"/>
  <c r="G100" i="7" s="1"/>
  <c r="G96" i="7"/>
  <c r="G95" i="7" s="1"/>
  <c r="G92" i="7"/>
  <c r="G91" i="7" s="1"/>
  <c r="I87" i="7"/>
  <c r="H87" i="7"/>
  <c r="I84" i="7"/>
  <c r="H84" i="7"/>
  <c r="I81" i="7"/>
  <c r="H81" i="7"/>
  <c r="I78" i="7"/>
  <c r="H78" i="7"/>
  <c r="G87" i="7"/>
  <c r="G84" i="7"/>
  <c r="G81" i="7"/>
  <c r="G78" i="7"/>
  <c r="I74" i="7"/>
  <c r="H74" i="7"/>
  <c r="I72" i="7"/>
  <c r="H72" i="7"/>
  <c r="I69" i="7"/>
  <c r="H69" i="7"/>
  <c r="I67" i="7"/>
  <c r="H67" i="7"/>
  <c r="I64" i="7"/>
  <c r="H64" i="7"/>
  <c r="I62" i="7"/>
  <c r="H62" i="7"/>
  <c r="G74" i="7"/>
  <c r="G72" i="7"/>
  <c r="G71" i="7" s="1"/>
  <c r="G69" i="7"/>
  <c r="G67" i="7"/>
  <c r="G64" i="7"/>
  <c r="G62" i="7"/>
  <c r="I52" i="7"/>
  <c r="I50" i="7"/>
  <c r="I45" i="7"/>
  <c r="I41" i="7"/>
  <c r="I40" i="7" s="1"/>
  <c r="I37" i="7"/>
  <c r="I36" i="7" s="1"/>
  <c r="I33" i="7"/>
  <c r="I32" i="7" s="1"/>
  <c r="I29" i="7"/>
  <c r="I28" i="7" s="1"/>
  <c r="I24" i="7"/>
  <c r="I20" i="7"/>
  <c r="I17" i="7"/>
  <c r="I16" i="7" s="1"/>
  <c r="I12" i="7"/>
  <c r="I11" i="7" s="1"/>
  <c r="H52" i="7"/>
  <c r="H50" i="7"/>
  <c r="H45" i="7"/>
  <c r="H41" i="7"/>
  <c r="H40" i="7" s="1"/>
  <c r="H37" i="7"/>
  <c r="H36" i="7" s="1"/>
  <c r="H33" i="7"/>
  <c r="H32" i="7" s="1"/>
  <c r="H29" i="7"/>
  <c r="H28" i="7" s="1"/>
  <c r="H24" i="7"/>
  <c r="H20" i="7"/>
  <c r="H17" i="7"/>
  <c r="H16" i="7" s="1"/>
  <c r="H12" i="7"/>
  <c r="H11" i="7" s="1"/>
  <c r="G52" i="7"/>
  <c r="G50" i="7"/>
  <c r="G45" i="7"/>
  <c r="G44" i="7" s="1"/>
  <c r="G41" i="7"/>
  <c r="G40" i="7" s="1"/>
  <c r="G37" i="7"/>
  <c r="G36" i="7" s="1"/>
  <c r="G33" i="7"/>
  <c r="G32" i="7" s="1"/>
  <c r="G29" i="7"/>
  <c r="G28" i="7" s="1"/>
  <c r="G20" i="7"/>
  <c r="G17" i="7"/>
  <c r="G16" i="7" s="1"/>
  <c r="G12" i="7"/>
  <c r="G11" i="7" s="1"/>
  <c r="D6" i="8"/>
  <c r="D5" i="8" s="1"/>
  <c r="C6" i="8"/>
  <c r="C5" i="8" s="1"/>
  <c r="B6" i="8"/>
  <c r="B5" i="8" s="1"/>
  <c r="D25" i="5"/>
  <c r="C25" i="5"/>
  <c r="D23" i="5"/>
  <c r="C23" i="5"/>
  <c r="D13" i="5"/>
  <c r="C13" i="5"/>
  <c r="D11" i="5"/>
  <c r="C11" i="5"/>
  <c r="D9" i="5"/>
  <c r="C9" i="5"/>
  <c r="D6" i="5"/>
  <c r="C6" i="5"/>
  <c r="I71" i="7" l="1"/>
  <c r="H122" i="7"/>
  <c r="H71" i="7"/>
  <c r="H44" i="7"/>
  <c r="I115" i="7"/>
  <c r="I114" i="7" s="1"/>
  <c r="H61" i="7"/>
  <c r="I61" i="7"/>
  <c r="I77" i="7"/>
  <c r="I83" i="7"/>
  <c r="G83" i="7"/>
  <c r="H134" i="7"/>
  <c r="G115" i="7"/>
  <c r="G114" i="7" s="1"/>
  <c r="H83" i="7"/>
  <c r="G77" i="7"/>
  <c r="H77" i="7"/>
  <c r="G66" i="7"/>
  <c r="G61" i="7"/>
  <c r="D5" i="5"/>
  <c r="I122" i="7"/>
  <c r="I128" i="7"/>
  <c r="G128" i="7"/>
  <c r="G122" i="7"/>
  <c r="H66" i="7"/>
  <c r="C5" i="5"/>
  <c r="I44" i="7"/>
  <c r="I66" i="7"/>
  <c r="H128" i="7"/>
  <c r="I134" i="7"/>
  <c r="G134" i="7"/>
  <c r="H115" i="7"/>
  <c r="H114" i="7" s="1"/>
  <c r="H49" i="7"/>
  <c r="I49" i="7"/>
  <c r="I10" i="7"/>
  <c r="H10" i="7"/>
  <c r="G10" i="7"/>
  <c r="G49" i="7"/>
  <c r="H90" i="7" l="1"/>
  <c r="G90" i="7"/>
  <c r="I90" i="7"/>
  <c r="G55" i="7"/>
  <c r="I55" i="7"/>
  <c r="H55" i="7"/>
  <c r="G76" i="7"/>
  <c r="I76" i="7"/>
  <c r="H121" i="7"/>
  <c r="H76" i="7"/>
  <c r="G121" i="7"/>
  <c r="I121" i="7"/>
  <c r="H89" i="7" l="1"/>
  <c r="I89" i="7"/>
  <c r="G89" i="7"/>
  <c r="F13" i="1"/>
  <c r="I24" i="1"/>
  <c r="H24" i="1"/>
  <c r="F24" i="1"/>
  <c r="F10" i="1"/>
  <c r="J13" i="1"/>
  <c r="I13" i="1"/>
  <c r="H13" i="1"/>
  <c r="G13" i="1"/>
  <c r="J10" i="1"/>
  <c r="I10" i="1"/>
  <c r="H10" i="1"/>
  <c r="G10" i="1"/>
  <c r="F14" i="1" l="1"/>
  <c r="J14" i="1"/>
  <c r="G14" i="1"/>
  <c r="I14" i="1"/>
  <c r="H14" i="1"/>
  <c r="J24" i="1" l="1"/>
  <c r="E39" i="7"/>
  <c r="E9" i="7" s="1"/>
  <c r="E7" i="7" s="1"/>
  <c r="I39" i="7" l="1"/>
  <c r="I9" i="7" s="1"/>
  <c r="I7" i="7" s="1"/>
  <c r="G39" i="7"/>
  <c r="G9" i="7" s="1"/>
  <c r="G7" i="7" s="1"/>
  <c r="H39" i="7"/>
  <c r="H9" i="7" s="1"/>
  <c r="H7" i="7" s="1"/>
  <c r="F39" i="7"/>
  <c r="F9" i="7" s="1"/>
  <c r="F7" i="7" s="1"/>
  <c r="G24" i="1"/>
</calcChain>
</file>

<file path=xl/sharedStrings.xml><?xml version="1.0" encoding="utf-8"?>
<sst xmlns="http://schemas.openxmlformats.org/spreadsheetml/2006/main" count="414" uniqueCount="230">
  <si>
    <t>PRIHODI UKUPNO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</si>
  <si>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</si>
  <si>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</si>
  <si>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</si>
  <si>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</si>
  <si>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</si>
  <si>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</si>
  <si>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</si>
  <si>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</si>
  <si>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</si>
  <si>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</si>
  <si>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</si>
  <si>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</si>
  <si>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</si>
  <si>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</si>
  <si>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</si>
  <si>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</si>
  <si>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B. RAČUN FINANCIRANJA</t>
  </si>
  <si>
    <t>Primici od financijske imovine i zaduživanja</t>
  </si>
  <si>
    <t>Izdaci za financijsku imovinu i otplate zajmova</t>
  </si>
  <si>
    <t>II. POSEBNI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</si>
  <si>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</si>
  <si>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</si>
  <si>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</si>
  <si>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</si>
  <si>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</si>
  <si>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</si>
  <si>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B) SAŽETAK RAČUNA FINANCIRANJA</t>
  </si>
  <si>
    <t>Pomoći iz inozemstva i od subjekata unutar općeg proračuna</t>
  </si>
  <si>
    <t>…</t>
  </si>
  <si>
    <t>Ostale pomoći</t>
  </si>
  <si>
    <t>Ostali prihodi za posebne namjene</t>
  </si>
  <si>
    <t>PRIJENOS SREDSTAVA IZ PRETHODNE GODINE</t>
  </si>
  <si>
    <t>PRIJENOS SREDSTAVA U SLJEDEĆU GODINU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</si>
  <si>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</si>
  <si>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</si>
  <si>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</si>
  <si>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</si>
  <si>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</si>
  <si>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</si>
  <si>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</si>
  <si>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Sredstva učešća za pomoći</t>
  </si>
  <si>
    <t>Europski fond za regionalni razvoj (ERDF)</t>
  </si>
  <si>
    <t>Europski socijalni fond (ESF)</t>
  </si>
  <si>
    <t>Donacije</t>
  </si>
  <si>
    <t>Pomoći EU</t>
  </si>
  <si>
    <t>Mehanizam za oporavak i otpornost</t>
  </si>
  <si>
    <t>Financijski rashodi</t>
  </si>
  <si>
    <t>Ostali rashodi</t>
  </si>
  <si>
    <t>Rashodi za nabavu proizvedene dugotrajne imovine</t>
  </si>
  <si>
    <t>Prihodi od nefinancijske imovine</t>
  </si>
  <si>
    <t>Rashodi za dodatna ulaganja na nefinancijskoj imovini</t>
  </si>
  <si>
    <t>43 Ostali prihodi za posebne namjene</t>
  </si>
  <si>
    <t>51 Pomoći EU</t>
  </si>
  <si>
    <t>52 Ostale pomoći</t>
  </si>
  <si>
    <t>561 Europski socijalni fond (ESF)</t>
  </si>
  <si>
    <t>563 Europski fond za regionalni razvoj (ERDF)</t>
  </si>
  <si>
    <t>5761 Fond solidarnosti Europske unije - potres ožujak 2020.</t>
  </si>
  <si>
    <t>581 Mehanizam za oporavak i otpornost</t>
  </si>
  <si>
    <t>61 Donacije</t>
  </si>
  <si>
    <t>71 Prihodi od nefinancijske imovine</t>
  </si>
  <si>
    <t>4 Prihodi za posebne namjene</t>
  </si>
  <si>
    <t>5 Pomoći</t>
  </si>
  <si>
    <t xml:space="preserve">6 Donacije </t>
  </si>
  <si>
    <t xml:space="preserve">7 Prihodi od prodaje ili zamjene nefinancijske imovine i naknade s naslova osiguranja </t>
  </si>
  <si>
    <t>07 Zdravstvo</t>
  </si>
  <si>
    <t>073 Bolničke službe</t>
  </si>
  <si>
    <t>Ostale refundacije iz pomoći EU</t>
  </si>
  <si>
    <t>KLINIČKI BOLNIČKI CENTAR SESTRE MILOSRDNICE - IZRAVNA KAPITALNA ULAGANJA</t>
  </si>
  <si>
    <t>OPERATIVNI PROGRAM KONKURENTNOSTI I KOHEZIJA</t>
  </si>
  <si>
    <t>SANACIJA ŠTETA OD POTRESA</t>
  </si>
  <si>
    <t>Fond solidarnosti Europske unije - potres ožujak 2020.</t>
  </si>
  <si>
    <t xml:space="preserve"> K895002</t>
  </si>
  <si>
    <t xml:space="preserve"> K895004</t>
  </si>
  <si>
    <t xml:space="preserve"> K895007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</si>
  <si>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</si>
  <si>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</si>
  <si>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</si>
  <si>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 xml:space="preserve">ADMINISTRACIJA I UPRAVLJANJE </t>
  </si>
  <si>
    <t>A895003</t>
  </si>
  <si>
    <t>PROVEDBA PREVENTIVNIH PROGRAMA - KLINIČKI BOLNIČKI CENTAR SESTRE MILOSRDNICE</t>
  </si>
  <si>
    <t>T895006</t>
  </si>
  <si>
    <t>POVEĆANJE KAPACITETA CYBER SIGURNOSTI KBC SESTRE MILOSRDNICE</t>
  </si>
  <si>
    <t xml:space="preserve">559 Ostale refundacije </t>
  </si>
  <si>
    <t>Fond solidarnosti Europske unije - potres prosinac 2020.</t>
  </si>
  <si>
    <t>5762 Fond solidarnosti Europske unije - potres prosinac 2020.</t>
  </si>
  <si>
    <t>MINISTARSTVO ZDRAVSTVA</t>
  </si>
  <si>
    <t>Prihodi od imovine</t>
  </si>
  <si>
    <t>Prihodi od upravnih i administrativnih pristojbi, pristojbi po posebnim propisima i naknada</t>
  </si>
  <si>
    <t>Kazne, upravne mjere i ostali prihodi</t>
  </si>
  <si>
    <t>PROGRAM 3602</t>
  </si>
  <si>
    <t>INVESTICIJE U ZDRAVSTVENU INFRASTRUKTURU</t>
  </si>
  <si>
    <t>PROGRAM 3605</t>
  </si>
  <si>
    <t>SIGURNOST GRAĐANA I PRAVA NA ZDRAVSTVENE USLUGE</t>
  </si>
  <si>
    <t>ZAŠTITA ZDRAVLJA</t>
  </si>
  <si>
    <t>096</t>
  </si>
  <si>
    <t>Zdravstvene ustanove u vlasništvu države</t>
  </si>
  <si>
    <t>Klinički bolnički centar Sestre milosrdnice</t>
  </si>
  <si>
    <t>IZVRŠENJE                               2022.</t>
  </si>
  <si>
    <t>TEKUĆI PLAN                              2023.</t>
  </si>
  <si>
    <t>PLAN                                        ZA 2024.</t>
  </si>
  <si>
    <t>PROJEKCIJA ZA 2026.</t>
  </si>
  <si>
    <t>PROJEKCIJA                                ZA 2025.</t>
  </si>
  <si>
    <t>A1. PRIHODI I RASHODI PREMA EKONOMSKOJ KLASIFIKACIJI</t>
  </si>
  <si>
    <t>IZVRŠENJE              2022.</t>
  </si>
  <si>
    <t>PLAN 
ZA 2024.</t>
  </si>
  <si>
    <t>PROJEKCIJA                        ZA 2025.</t>
  </si>
  <si>
    <t>PROJEKCIJA                        ZA 2026.</t>
  </si>
  <si>
    <t>UKUPNO PRIHODI</t>
  </si>
  <si>
    <t>UKUPNO RASHODI</t>
  </si>
  <si>
    <t>A2. PRIHODI I RASHODI PREMA IZVORIMA FINANCIRANJA</t>
  </si>
  <si>
    <t xml:space="preserve">IZVRŠENJE                          2022.  </t>
  </si>
  <si>
    <t>TEKUĆI PLAN                  2023.</t>
  </si>
  <si>
    <t>PLAN                                         ZA 2024.</t>
  </si>
  <si>
    <t>PROJEKCIJA  
ZA 2025.</t>
  </si>
  <si>
    <t>PROJEKCIJA 
ZA 2026.</t>
  </si>
  <si>
    <t>A3. RASHODI PREMA FUNKCIJSKOJ KLASIFIKACIJI</t>
  </si>
  <si>
    <t>B1. RAČUN FINANCIRANJA PREMA EKONOMSKOJ KLASIFIKACIJI</t>
  </si>
  <si>
    <t>UKUPNO PRIMICI</t>
  </si>
  <si>
    <t>B2. RAČUN FINANCIRANJA PREMA IZVORIMA FINANCIRANJA</t>
  </si>
  <si>
    <t>A) SAŽETAK RAČUNA PRIHODA I RASHODA</t>
  </si>
  <si>
    <t>RAZLIKA PRIMITAKA I IZDATAKA</t>
  </si>
  <si>
    <t>5765131 FSEU potres ožujak 2020. predfinanciran iz vlastitih prihoda</t>
  </si>
  <si>
    <t>Tekuće pomoći od institucija i tijela EU</t>
  </si>
  <si>
    <t>Kapitalne pomoći od institucija i tijela EU</t>
  </si>
  <si>
    <t xml:space="preserve">Odjeljak </t>
  </si>
  <si>
    <t>Tekuće pomoći od izvanproračunskih korisnika</t>
  </si>
  <si>
    <t>Tekući prijenosi između proračunskih korisnika istog proračuna</t>
  </si>
  <si>
    <t xml:space="preserve">Kamate na oročena sredstva i depozite po viđenju </t>
  </si>
  <si>
    <t>Prihodi od zateznih kamata</t>
  </si>
  <si>
    <t>Prihodi od pruženih usluga</t>
  </si>
  <si>
    <t>Tekuće donacije</t>
  </si>
  <si>
    <t xml:space="preserve">Kapitalne donacije </t>
  </si>
  <si>
    <t>Prihodi iz nadležnog proračuna za financiranje rashoda za nabavu nefinancijske imovine</t>
  </si>
  <si>
    <t xml:space="preserve">Prihodi iz nadležnog proračuna za financiranje rashoda poslovanja </t>
  </si>
  <si>
    <t>Prihodi od HZZO-a na temelju ugovorenih obveza</t>
  </si>
  <si>
    <t>Ostali prihodi</t>
  </si>
  <si>
    <t>Stambeni objekti</t>
  </si>
  <si>
    <t>Odjeljak</t>
  </si>
  <si>
    <t>Prihodi od nadležnog proračuna i od HZZO-a temeljem ugovornih obveza</t>
  </si>
  <si>
    <t>Plaće za redovan rad</t>
  </si>
  <si>
    <t>Ostali rashodi za zaposlene</t>
  </si>
  <si>
    <t>Doprinosi za obvezno zdravstveno osiguranje</t>
  </si>
  <si>
    <t>Službena putovanja</t>
  </si>
  <si>
    <t>Naknade za prijevoz, za rad na terenu i odvojeni život</t>
  </si>
  <si>
    <t>Stručno usavršavanje zaposlenika</t>
  </si>
  <si>
    <t xml:space="preserve">Uredski materijal i ostali materijalni rashodi </t>
  </si>
  <si>
    <t>Ostale naknade troškova zaposlenima</t>
  </si>
  <si>
    <t>Materijal i sirovine</t>
  </si>
  <si>
    <t>Energija</t>
  </si>
  <si>
    <t>Materijal i dijelovi za tekuće i investicijsko održavanje</t>
  </si>
  <si>
    <t>Sitni inventar i auto gume</t>
  </si>
  <si>
    <t>Usluga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</si>
  <si>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</si>
  <si>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</si>
  <si>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</si>
  <si>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</si>
  <si>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</si>
  <si>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</si>
  <si>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</si>
  <si>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</si>
  <si>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</si>
  <si>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za rad predstavničkih i izvršnih tijela, povjerenstava i slično</t>
  </si>
  <si>
    <t xml:space="preserve">Premije osiguranja </t>
  </si>
  <si>
    <t>Reprezentacija</t>
  </si>
  <si>
    <t>Članarine i norme</t>
  </si>
  <si>
    <t xml:space="preserve">Pristojbe i naknade </t>
  </si>
  <si>
    <t>Troškovi sudskih postupaka</t>
  </si>
  <si>
    <t>Ostali nespomenuti rashodi poslovanja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</si>
  <si>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</si>
  <si>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</si>
  <si>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</si>
  <si>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</si>
  <si>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Licence</t>
  </si>
  <si>
    <t>Ostala prava</t>
  </si>
  <si>
    <t>Poslovni objekti</t>
  </si>
  <si>
    <t>Ostali građevinski objekti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</si>
  <si>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</si>
  <si>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</si>
  <si>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</si>
  <si>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</si>
  <si>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</si>
  <si>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</si>
  <si>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 u cestovnom prometu</t>
  </si>
  <si>
    <t>Knjige</t>
  </si>
  <si>
    <t>Umjetnička djela (izložena u galerijama, muzejima i slično)</t>
  </si>
  <si>
    <t>Ulaganja u računalne programe</t>
  </si>
  <si>
    <t>Ostala nematerijalna proizvedena imovina</t>
  </si>
  <si>
    <t>Dodatna ulaganja na građevinskim objektima</t>
  </si>
  <si>
    <t xml:space="preserve">Dodatna ulaganja na postrojenjima i opremi 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</si>
  <si>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</si>
  <si>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</si>
  <si>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</si>
  <si>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</si>
  <si>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</si>
  <si>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</si>
  <si>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PRIJENOS SREDSTAVA U SLIJEDEĆU GODINU</t>
  </si>
  <si>
    <t>UKUPNI PRIJENOS SREDSTAVA U SLIJEDEĆU GODINU</t>
  </si>
  <si>
    <t>TEKUĆI PLAN
ZA 2023.</t>
  </si>
  <si>
    <t>Prihodi za posebne namjene</t>
  </si>
  <si>
    <t>Pomoći</t>
  </si>
  <si>
    <t xml:space="preserve">Donacije </t>
  </si>
  <si>
    <t xml:space="preserve">Prihodi od prodaje ili zamjene nefinancijske imovine i naknade s naslova osiguranja </t>
  </si>
  <si>
    <t xml:space="preserve">Ostale refundacije </t>
  </si>
  <si>
    <t xml:space="preserve"> Europski socijalni fond (ESF)</t>
  </si>
  <si>
    <t xml:space="preserve"> Europski fond za regionalni razvoj (ERDF)</t>
  </si>
  <si>
    <t xml:space="preserve"> Fond solidarnosti Europske unije - potres ožujak 2020.</t>
  </si>
  <si>
    <t xml:space="preserve"> Fond solidarnosti Europske unije - potres prosinac 2020.</t>
  </si>
  <si>
    <t xml:space="preserve"> FSEU potres ožujak 2020. predfinanciran iz vlastitih prihoda</t>
  </si>
  <si>
    <t xml:space="preserve"> Mehanizam za oporavak i otpornost</t>
  </si>
  <si>
    <t xml:space="preserve"> Prihodi za posebne namjene</t>
  </si>
  <si>
    <t xml:space="preserve"> Vlastiti prihodi</t>
  </si>
  <si>
    <t>Plaće za posebne uvjete rada</t>
  </si>
  <si>
    <t>Tekuće pomoći proračunskim korisnicima iz proračuna koji im nije nadležan</t>
  </si>
  <si>
    <t>Kapitalne prijenosi između proračunskih korisnika istog proračuna</t>
  </si>
  <si>
    <t>Tekući prijenosi između proračunskih korisnika istog proračuna temeljem prijenosa EU sredstava</t>
  </si>
  <si>
    <t>Prihodi od pozitivnih tečajnih razlikai razlika zbog primjene valutne klauzule</t>
  </si>
  <si>
    <t>** Napomena: Iznosi u stupcu Izvršenje 2022.  preračunava se iz kuna u eure prema fiksnom tečaju konverzije (1 EUR=7,53450 kuna) i po pravilima za preračunavanje i zaokruživanje.</t>
  </si>
  <si>
    <t>PRIJEDLOG FINANCIJSKOG PLANA KLINIČKOG BOLNIČKOG CENTRA SESTRE MILOSRDNICE
ZA 2024. I PROJEKCIJE ZA 2025. I 2026. GODINU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</si>
  <si>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</si>
  <si>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</si>
  <si>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</si>
  <si>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</si>
  <si>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</si>
  <si>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</si>
  <si>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I OPĆI DIO</t>
  </si>
  <si>
    <t>TEKUĆI PLAN
 2023.</t>
  </si>
  <si>
    <t>Ostali nespomenuti prihodi</t>
  </si>
  <si>
    <t>Prihodi od prodaje proizvoda i robe te pruženih usluga i prihodi od donacija te povrati po protestiranim jamstvima</t>
  </si>
  <si>
    <t xml:space="preserve">Ugovorne kazne i ostale naknade šteta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</si>
</sst>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4">
    <xf numFmtId="0" fontId="0" fillId="0" borderId="0"/>
    <xf numFmtId="4" fontId="18" fillId="5" borderId="6" applyNumberFormat="0" applyProtection="0">
      <alignment vertical="center"/>
    </xf>
    <xf numFmtId="0" fontId="18" fillId="11" borderId="6" applyNumberFormat="0" applyProtection="0">
      <alignment horizontal="left" vertical="center" indent="1" justifyLastLine="1"/>
    </xf>
    <xf numFmtId="0" fontId="18" fillId="12" borderId="6" applyNumberFormat="0" applyProtection="0">
      <alignment horizontal="left" vertical="center" indent="1" justifyLastLine="1"/>
    </xf>
  </cellStyleXfs>
  <cellXfs count="261">
    <xf numFmtId="0" fontId="0" fillId="0" borderId="0" xfId="0"/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3" fontId="0" fillId="0" borderId="0" xfId="0" applyNumberFormat="1"/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2" fontId="11" fillId="8" borderId="3" xfId="3" quotePrefix="1" applyNumberFormat="1" applyFont="1" applyFill="1" applyBorder="1" applyAlignment="1">
      <alignment horizontal="left" vertical="center" wrapText="1"/>
    </xf>
    <xf numFmtId="0" fontId="0" fillId="0" borderId="0" xfId="0" applyBorder="1"/>
    <xf numFmtId="3" fontId="1" fillId="0" borderId="0" xfId="0" applyNumberFormat="1" applyFont="1"/>
    <xf numFmtId="0" fontId="0" fillId="0" borderId="0" xfId="0" applyFill="1"/>
    <xf numFmtId="4" fontId="11" fillId="8" borderId="3" xfId="3" quotePrefix="1" applyNumberFormat="1" applyFont="1" applyFill="1" applyBorder="1" applyAlignment="1">
      <alignment horizontal="right" vertical="center" wrapText="1"/>
    </xf>
    <xf numFmtId="4" fontId="6" fillId="6" borderId="4" xfId="0" applyNumberFormat="1" applyFont="1" applyFill="1" applyBorder="1" applyAlignment="1" applyProtection="1">
      <alignment horizontal="right" vertical="center" wrapText="1"/>
    </xf>
    <xf numFmtId="4" fontId="3" fillId="7" borderId="4" xfId="0" applyNumberFormat="1" applyFont="1" applyFill="1" applyBorder="1" applyAlignment="1" applyProtection="1">
      <alignment horizontal="right" vertical="center" wrapText="1"/>
    </xf>
    <xf numFmtId="4" fontId="3" fillId="10" borderId="4" xfId="0" applyNumberFormat="1" applyFont="1" applyFill="1" applyBorder="1" applyAlignment="1" applyProtection="1">
      <alignment horizontal="right" vertical="center" wrapText="1"/>
    </xf>
    <xf numFmtId="4" fontId="3" fillId="9" borderId="4" xfId="0" applyNumberFormat="1" applyFont="1" applyFill="1" applyBorder="1" applyAlignment="1" applyProtection="1">
      <alignment horizontal="right" vertical="center" wrapText="1"/>
    </xf>
    <xf numFmtId="4" fontId="6" fillId="8" borderId="4" xfId="0" applyNumberFormat="1" applyFont="1" applyFill="1" applyBorder="1" applyAlignment="1" applyProtection="1">
      <alignment horizontal="right" vertical="center" wrapText="1"/>
    </xf>
    <xf numFmtId="3" fontId="6" fillId="13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" fontId="6" fillId="8" borderId="3" xfId="0" applyNumberFormat="1" applyFont="1" applyFill="1" applyBorder="1" applyAlignment="1">
      <alignment horizontal="right" vertical="center"/>
    </xf>
    <xf numFmtId="3" fontId="6" fillId="6" borderId="3" xfId="0" applyNumberFormat="1" applyFont="1" applyFill="1" applyBorder="1" applyAlignment="1">
      <alignment horizontal="righ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13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3" fillId="7" borderId="3" xfId="0" applyNumberFormat="1" applyFont="1" applyFill="1" applyBorder="1" applyAlignment="1" applyProtection="1">
      <alignment horizontal="left" vertical="center" wrapTex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2" fontId="3" fillId="9" borderId="3" xfId="0" applyNumberFormat="1" applyFont="1" applyFill="1" applyBorder="1" applyAlignment="1" applyProtection="1">
      <alignment horizontal="left" vertical="center" wrapText="1"/>
    </xf>
    <xf numFmtId="0" fontId="6" fillId="8" borderId="3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 vertical="center"/>
    </xf>
    <xf numFmtId="3" fontId="3" fillId="10" borderId="3" xfId="0" applyNumberFormat="1" applyFont="1" applyFill="1" applyBorder="1" applyAlignment="1">
      <alignment horizontal="right" vertical="center"/>
    </xf>
    <xf numFmtId="3" fontId="3" fillId="9" borderId="3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" fillId="0" borderId="3" xfId="0" applyFont="1" applyBorder="1"/>
    <xf numFmtId="0" fontId="0" fillId="0" borderId="3" xfId="0" applyBorder="1"/>
    <xf numFmtId="3" fontId="6" fillId="3" borderId="1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 wrapText="1"/>
    </xf>
    <xf numFmtId="0" fontId="11" fillId="2" borderId="0" xfId="0" quotePrefix="1" applyFont="1" applyFill="1" applyBorder="1" applyAlignment="1">
      <alignment vertical="center"/>
    </xf>
    <xf numFmtId="0" fontId="11" fillId="2" borderId="1" xfId="0" quotePrefix="1" applyFont="1" applyFill="1" applyBorder="1" applyAlignment="1">
      <alignment vertical="center"/>
    </xf>
    <xf numFmtId="0" fontId="0" fillId="4" borderId="3" xfId="0" applyFill="1" applyBorder="1"/>
    <xf numFmtId="0" fontId="0" fillId="0" borderId="0" xfId="0" applyFont="1"/>
    <xf numFmtId="3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3" fontId="1" fillId="0" borderId="0" xfId="0" applyNumberFormat="1" applyFont="1" applyAlignment="1">
      <alignment horizontal="right" vertical="center"/>
    </xf>
    <xf numFmtId="0" fontId="20" fillId="0" borderId="0" xfId="0" applyFont="1" applyBorder="1"/>
    <xf numFmtId="0" fontId="20" fillId="0" borderId="0" xfId="0" applyFont="1"/>
    <xf numFmtId="0" fontId="21" fillId="0" borderId="3" xfId="0" applyFont="1" applyBorder="1"/>
    <xf numFmtId="0" fontId="22" fillId="0" borderId="3" xfId="0" applyFont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3" fontId="20" fillId="0" borderId="3" xfId="0" applyNumberFormat="1" applyFont="1" applyBorder="1" applyAlignment="1">
      <alignment horizontal="right" wrapText="1"/>
    </xf>
    <xf numFmtId="0" fontId="11" fillId="2" borderId="0" xfId="0" quotePrefix="1" applyFont="1" applyFill="1" applyBorder="1" applyAlignment="1">
      <alignment horizontal="right"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4" fontId="3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0" fontId="20" fillId="0" borderId="0" xfId="0" applyFont="1" applyFill="1"/>
    <xf numFmtId="0" fontId="10" fillId="0" borderId="0" xfId="0" applyNumberFormat="1" applyFont="1" applyFill="1" applyBorder="1" applyAlignment="1" applyProtection="1">
      <alignment horizontal="left" vertical="center" wrapText="1" indent="1"/>
    </xf>
    <xf numFmtId="3" fontId="6" fillId="0" borderId="0" xfId="0" applyNumberFormat="1" applyFont="1" applyFill="1" applyBorder="1" applyAlignment="1">
      <alignment horizontal="right"/>
    </xf>
    <xf numFmtId="0" fontId="20" fillId="0" borderId="3" xfId="0" applyFont="1" applyFill="1" applyBorder="1"/>
    <xf numFmtId="0" fontId="20" fillId="0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vertical="center" indent="1"/>
    </xf>
    <xf numFmtId="4" fontId="3" fillId="0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6" fillId="4" borderId="3" xfId="0" applyNumberFormat="1" applyFont="1" applyFill="1" applyBorder="1" applyAlignment="1" applyProtection="1">
      <alignment horizontal="center" wrapText="1"/>
    </xf>
    <xf numFmtId="3" fontId="20" fillId="0" borderId="3" xfId="0" applyNumberFormat="1" applyFont="1" applyFill="1" applyBorder="1" applyAlignment="1">
      <alignment horizontal="right" wrapText="1"/>
    </xf>
    <xf numFmtId="4" fontId="20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horizontal="right" wrapText="1"/>
    </xf>
    <xf numFmtId="0" fontId="0" fillId="0" borderId="0" xfId="0" applyFill="1" applyAlignment="1"/>
    <xf numFmtId="0" fontId="23" fillId="0" borderId="0" xfId="0" applyFont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0" fontId="24" fillId="0" borderId="0" xfId="0" applyFont="1"/>
    <xf numFmtId="4" fontId="24" fillId="0" borderId="0" xfId="0" applyNumberFormat="1" applyFont="1"/>
    <xf numFmtId="3" fontId="24" fillId="0" borderId="0" xfId="0" applyNumberFormat="1" applyFont="1"/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3" fontId="3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vertical="center" wrapText="1"/>
    </xf>
    <xf numFmtId="4" fontId="6" fillId="13" borderId="3" xfId="0" applyNumberFormat="1" applyFont="1" applyFill="1" applyBorder="1" applyAlignment="1" applyProtection="1">
      <alignment horizontal="right" vertical="center" wrapText="1"/>
    </xf>
    <xf numFmtId="4" fontId="6" fillId="6" borderId="3" xfId="0" applyNumberFormat="1" applyFont="1" applyFill="1" applyBorder="1" applyAlignment="1" applyProtection="1">
      <alignment horizontal="right" vertical="center" wrapText="1"/>
    </xf>
    <xf numFmtId="4" fontId="3" fillId="7" borderId="3" xfId="0" applyNumberFormat="1" applyFont="1" applyFill="1" applyBorder="1" applyAlignment="1" applyProtection="1">
      <alignment horizontal="right" vertical="center" wrapText="1"/>
    </xf>
    <xf numFmtId="4" fontId="3" fillId="10" borderId="3" xfId="0" applyNumberFormat="1" applyFont="1" applyFill="1" applyBorder="1" applyAlignment="1" applyProtection="1">
      <alignment horizontal="right" vertical="center" wrapText="1"/>
    </xf>
    <xf numFmtId="4" fontId="3" fillId="9" borderId="3" xfId="0" applyNumberFormat="1" applyFont="1" applyFill="1" applyBorder="1" applyAlignment="1" applyProtection="1">
      <alignment horizontal="right" vertical="center" wrapText="1"/>
    </xf>
    <xf numFmtId="3" fontId="3" fillId="10" borderId="8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/>
    </xf>
    <xf numFmtId="3" fontId="6" fillId="13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6" fillId="8" borderId="9" xfId="0" applyNumberFormat="1" applyFont="1" applyFill="1" applyBorder="1" applyAlignment="1">
      <alignment horizontal="right" vertical="center"/>
    </xf>
    <xf numFmtId="3" fontId="6" fillId="6" borderId="9" xfId="0" applyNumberFormat="1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3" fontId="3" fillId="10" borderId="9" xfId="0" applyNumberFormat="1" applyFont="1" applyFill="1" applyBorder="1" applyAlignment="1">
      <alignment horizontal="right" vertical="center"/>
    </xf>
    <xf numFmtId="3" fontId="3" fillId="9" borderId="9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/>
    </xf>
    <xf numFmtId="0" fontId="6" fillId="4" borderId="10" xfId="0" applyNumberFormat="1" applyFont="1" applyFill="1" applyBorder="1" applyAlignment="1" applyProtection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4" fontId="27" fillId="0" borderId="3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 applyProtection="1">
      <alignment horizontal="right" wrapText="1"/>
    </xf>
    <xf numFmtId="3" fontId="27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Fill="1" applyBorder="1" applyAlignment="1">
      <alignment horizontal="left"/>
    </xf>
    <xf numFmtId="0" fontId="31" fillId="0" borderId="3" xfId="0" quotePrefix="1" applyFont="1" applyFill="1" applyBorder="1" applyAlignment="1">
      <alignment horizontal="left" vertical="center"/>
    </xf>
    <xf numFmtId="0" fontId="29" fillId="2" borderId="3" xfId="0" applyNumberFormat="1" applyFont="1" applyFill="1" applyBorder="1" applyAlignment="1" applyProtection="1">
      <alignment horizontal="left" vertical="center" wrapText="1"/>
    </xf>
    <xf numFmtId="0" fontId="31" fillId="0" borderId="3" xfId="0" quotePrefix="1" applyFont="1" applyFill="1" applyBorder="1" applyAlignment="1">
      <alignment horizontal="left" vertical="center" wrapText="1" indent="1"/>
    </xf>
    <xf numFmtId="0" fontId="31" fillId="0" borderId="3" xfId="0" applyFont="1" applyFill="1" applyBorder="1" applyAlignment="1">
      <alignment horizontal="left" vertical="center" inden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31" fillId="0" borderId="3" xfId="0" applyNumberFormat="1" applyFont="1" applyFill="1" applyBorder="1" applyAlignment="1" applyProtection="1">
      <alignment horizontal="left" vertical="center" wrapText="1" indent="1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4" fontId="28" fillId="0" borderId="3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0" fontId="21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9" fillId="0" borderId="1" xfId="0" quotePrefix="1" applyFont="1" applyFill="1" applyBorder="1" applyAlignment="1">
      <alignment vertical="center"/>
    </xf>
    <xf numFmtId="0" fontId="29" fillId="0" borderId="2" xfId="0" quotePrefix="1" applyFont="1" applyFill="1" applyBorder="1" applyAlignment="1">
      <alignment vertical="center"/>
    </xf>
    <xf numFmtId="3" fontId="30" fillId="0" borderId="3" xfId="0" applyNumberFormat="1" applyFont="1" applyFill="1" applyBorder="1" applyAlignment="1">
      <alignment horizontal="right"/>
    </xf>
    <xf numFmtId="2" fontId="19" fillId="0" borderId="3" xfId="2" quotePrefix="1" applyNumberFormat="1" applyFont="1" applyFill="1" applyBorder="1" applyAlignment="1">
      <alignment vertical="center" wrapText="1"/>
    </xf>
    <xf numFmtId="0" fontId="0" fillId="0" borderId="3" xfId="0" applyFont="1" applyBorder="1"/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left" vertical="center" wrapText="1"/>
    </xf>
    <xf numFmtId="3" fontId="27" fillId="2" borderId="3" xfId="0" applyNumberFormat="1" applyFont="1" applyFill="1" applyBorder="1" applyAlignment="1">
      <alignment horizontal="right" wrapText="1"/>
    </xf>
    <xf numFmtId="3" fontId="27" fillId="2" borderId="3" xfId="0" applyNumberFormat="1" applyFont="1" applyFill="1" applyBorder="1" applyAlignment="1">
      <alignment horizontal="right"/>
    </xf>
    <xf numFmtId="0" fontId="30" fillId="2" borderId="3" xfId="0" applyNumberFormat="1" applyFont="1" applyFill="1" applyBorder="1" applyAlignment="1" applyProtection="1">
      <alignment horizontal="left" vertical="center" wrapText="1"/>
    </xf>
    <xf numFmtId="3" fontId="28" fillId="0" borderId="3" xfId="0" applyNumberFormat="1" applyFont="1" applyFill="1" applyBorder="1" applyAlignment="1">
      <alignment horizontal="right" wrapText="1"/>
    </xf>
    <xf numFmtId="0" fontId="30" fillId="2" borderId="3" xfId="0" quotePrefix="1" applyFont="1" applyFill="1" applyBorder="1" applyAlignment="1">
      <alignment horizontal="left" vertical="center"/>
    </xf>
    <xf numFmtId="0" fontId="31" fillId="2" borderId="3" xfId="0" quotePrefix="1" applyFont="1" applyFill="1" applyBorder="1" applyAlignment="1">
      <alignment horizontal="left" vertical="center"/>
    </xf>
    <xf numFmtId="0" fontId="31" fillId="0" borderId="3" xfId="0" quotePrefix="1" applyFont="1" applyFill="1" applyBorder="1" applyAlignment="1">
      <alignment horizontal="left" vertical="center" wrapText="1"/>
    </xf>
    <xf numFmtId="0" fontId="31" fillId="2" borderId="3" xfId="0" quotePrefix="1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32" fillId="2" borderId="3" xfId="0" quotePrefix="1" applyFont="1" applyFill="1" applyBorder="1" applyAlignment="1">
      <alignment horizontal="left" vertical="center"/>
    </xf>
    <xf numFmtId="3" fontId="27" fillId="0" borderId="3" xfId="0" applyNumberFormat="1" applyFont="1" applyFill="1" applyBorder="1" applyAlignment="1">
      <alignment horizontal="right" wrapText="1"/>
    </xf>
    <xf numFmtId="0" fontId="32" fillId="2" borderId="3" xfId="0" quotePrefix="1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wrapText="1"/>
    </xf>
    <xf numFmtId="0" fontId="31" fillId="2" borderId="3" xfId="0" applyNumberFormat="1" applyFont="1" applyFill="1" applyBorder="1" applyAlignment="1" applyProtection="1">
      <alignment horizontal="left" vertical="center" wrapText="1"/>
    </xf>
    <xf numFmtId="0" fontId="21" fillId="0" borderId="0" xfId="0" applyFont="1"/>
    <xf numFmtId="0" fontId="27" fillId="0" borderId="3" xfId="0" applyNumberFormat="1" applyFont="1" applyFill="1" applyBorder="1" applyAlignment="1" applyProtection="1">
      <alignment horizontal="left" vertical="center" wrapText="1"/>
    </xf>
    <xf numFmtId="4" fontId="27" fillId="0" borderId="3" xfId="0" applyNumberFormat="1" applyFont="1" applyFill="1" applyBorder="1" applyAlignment="1" applyProtection="1">
      <alignment horizontal="right" vertical="center" wrapText="1"/>
    </xf>
    <xf numFmtId="0" fontId="31" fillId="2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right"/>
    </xf>
    <xf numFmtId="0" fontId="32" fillId="2" borderId="3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0" fontId="29" fillId="2" borderId="3" xfId="0" applyNumberFormat="1" applyFont="1" applyFill="1" applyBorder="1" applyAlignment="1" applyProtection="1">
      <alignment vertical="center" wrapText="1"/>
    </xf>
    <xf numFmtId="0" fontId="22" fillId="0" borderId="3" xfId="0" applyFont="1" applyBorder="1"/>
    <xf numFmtId="0" fontId="21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9" fillId="2" borderId="3" xfId="0" applyNumberFormat="1" applyFont="1" applyFill="1" applyBorder="1" applyAlignment="1" applyProtection="1">
      <alignment horizontal="left" vertical="center"/>
    </xf>
    <xf numFmtId="0" fontId="31" fillId="2" borderId="3" xfId="0" applyNumberFormat="1" applyFont="1" applyFill="1" applyBorder="1" applyAlignment="1" applyProtection="1">
      <alignment horizontal="left" vertical="center"/>
    </xf>
    <xf numFmtId="3" fontId="28" fillId="0" borderId="3" xfId="0" applyNumberFormat="1" applyFont="1" applyFill="1" applyBorder="1" applyAlignment="1" applyProtection="1">
      <alignment horizontal="right" wrapText="1"/>
    </xf>
    <xf numFmtId="3" fontId="6" fillId="13" borderId="3" xfId="0" applyNumberFormat="1" applyFont="1" applyFill="1" applyBorder="1" applyAlignment="1" applyProtection="1">
      <alignment horizontal="right" vertical="center" wrapText="1"/>
    </xf>
    <xf numFmtId="3" fontId="11" fillId="8" borderId="3" xfId="3" quotePrefix="1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 applyProtection="1">
      <alignment horizontal="right" vertical="center" wrapText="1"/>
    </xf>
    <xf numFmtId="3" fontId="3" fillId="7" borderId="3" xfId="0" applyNumberFormat="1" applyFont="1" applyFill="1" applyBorder="1" applyAlignment="1" applyProtection="1">
      <alignment horizontal="right" vertical="center" wrapText="1"/>
    </xf>
    <xf numFmtId="3" fontId="3" fillId="10" borderId="3" xfId="0" applyNumberFormat="1" applyFont="1" applyFill="1" applyBorder="1" applyAlignment="1" applyProtection="1">
      <alignment horizontal="right" vertical="center" wrapText="1"/>
    </xf>
    <xf numFmtId="3" fontId="3" fillId="9" borderId="3" xfId="0" applyNumberFormat="1" applyFont="1" applyFill="1" applyBorder="1" applyAlignment="1" applyProtection="1">
      <alignment horizontal="right" vertical="center" wrapText="1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3" fontId="3" fillId="10" borderId="4" xfId="0" applyNumberFormat="1" applyFont="1" applyFill="1" applyBorder="1" applyAlignment="1" applyProtection="1">
      <alignment horizontal="right" vertical="center" wrapText="1"/>
    </xf>
    <xf numFmtId="3" fontId="3" fillId="9" borderId="4" xfId="0" applyNumberFormat="1" applyFont="1" applyFill="1" applyBorder="1" applyAlignment="1" applyProtection="1">
      <alignment horizontal="right" vertical="center" wrapText="1"/>
    </xf>
    <xf numFmtId="3" fontId="6" fillId="6" borderId="4" xfId="0" applyNumberFormat="1" applyFont="1" applyFill="1" applyBorder="1" applyAlignment="1" applyProtection="1">
      <alignment horizontal="right" vertical="center" wrapText="1"/>
    </xf>
    <xf numFmtId="3" fontId="3" fillId="10" borderId="2" xfId="0" applyNumberFormat="1" applyFont="1" applyFill="1" applyBorder="1" applyAlignment="1" applyProtection="1">
      <alignment horizontal="right" vertical="center" wrapText="1"/>
    </xf>
    <xf numFmtId="3" fontId="6" fillId="8" borderId="4" xfId="0" applyNumberFormat="1" applyFont="1" applyFill="1" applyBorder="1" applyAlignment="1" applyProtection="1">
      <alignment horizontal="righ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4" xfId="0" quotePrefix="1" applyFont="1" applyBorder="1" applyAlignment="1">
      <alignment horizontal="left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29" fillId="0" borderId="0" xfId="0" quotePrefix="1" applyFont="1" applyFill="1" applyBorder="1" applyAlignment="1">
      <alignment horizontal="left" vertical="center" wrapText="1"/>
    </xf>
    <xf numFmtId="0" fontId="29" fillId="0" borderId="1" xfId="0" quotePrefix="1" applyFont="1" applyFill="1" applyBorder="1" applyAlignment="1">
      <alignment horizontal="center" vertical="center" wrapText="1"/>
    </xf>
    <xf numFmtId="0" fontId="29" fillId="0" borderId="2" xfId="0" quotePrefix="1" applyFont="1" applyFill="1" applyBorder="1" applyAlignment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 indent="7"/>
    </xf>
    <xf numFmtId="0" fontId="3" fillId="7" borderId="3" xfId="0" applyNumberFormat="1" applyFont="1" applyFill="1" applyBorder="1" applyAlignment="1" applyProtection="1">
      <alignment horizontal="left" vertical="center" wrapText="1" indent="5"/>
    </xf>
    <xf numFmtId="0" fontId="3" fillId="10" borderId="3" xfId="0" applyNumberFormat="1" applyFont="1" applyFill="1" applyBorder="1" applyAlignment="1" applyProtection="1">
      <alignment horizontal="left" vertical="center" wrapText="1" indent="6"/>
    </xf>
    <xf numFmtId="0" fontId="6" fillId="8" borderId="3" xfId="0" applyNumberFormat="1" applyFont="1" applyFill="1" applyBorder="1" applyAlignment="1" applyProtection="1">
      <alignment horizontal="center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1" fontId="6" fillId="0" borderId="3" xfId="0" applyNumberFormat="1" applyFont="1" applyFill="1" applyBorder="1" applyAlignment="1" applyProtection="1">
      <alignment horizontal="left" vertical="center" wrapText="1" indent="2"/>
    </xf>
    <xf numFmtId="49" fontId="6" fillId="2" borderId="7" xfId="0" applyNumberFormat="1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 indent="1"/>
    </xf>
    <xf numFmtId="1" fontId="6" fillId="13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 indent="4"/>
    </xf>
    <xf numFmtId="0" fontId="6" fillId="8" borderId="3" xfId="0" applyNumberFormat="1" applyFont="1" applyFill="1" applyBorder="1" applyAlignment="1" applyProtection="1">
      <alignment horizontal="left" vertical="center" wrapText="1" indent="3"/>
    </xf>
  </cellXfs>
  <cellStyles count="4">
    <cellStyle name="Normalno" xfId="0" builtinId="0"/>
    <cellStyle name="SAPBEXaggData" xfId="1"/>
    <cellStyle name="SAPBEXHLevel2" xfId="3"/>
    <cellStyle name="SAPBEXHLevel3" xfId="2"/>
  </cellStyles>
  <dxfs count="0"/>
  <tableStyles count="0" defaultTableStyle="TableStyleMedium2" defaultPivotStyle="PivotStyleLight16"/>
  <colors>
    <mruColors>
      <color rgb="FFFFCCFF"/>
      <color rgb="FFFF99FF"/>
      <color rgb="FFFF3399"/>
      <color rgb="FF99CC00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29"/>
  <sheetViews>
    <sheetView zoomScale="90" zoomScaleNormal="90" workbookViewId="0">
      <selection activeCell="F18" sqref="F18"/>
    </sheetView>
  </sheetViews>
  <sheetFormatPr defaultRowHeight="15" x14ac:dyDescent="0.25"/>
  <cols>
    <col min="5" max="5" width="25.28515625" customWidth="1"/>
    <col min="6" max="6" width="24.5703125" customWidth="1"/>
    <col min="7" max="7" width="25.28515625" customWidth="1"/>
    <col min="8" max="8" width="23.28515625" customWidth="1"/>
    <col min="9" max="9" width="25.28515625" customWidth="1"/>
    <col min="10" max="10" width="19.42578125" customWidth="1"/>
    <col min="12" max="12" width="54.140625" customWidth="1"/>
  </cols>
  <sheetData>
    <row r="1" spans="1:10" ht="36.75" customHeight="1" x14ac:dyDescent="0.25">
      <c r="A1" s="240" t="s">
        <v>218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18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77"/>
    </row>
    <row r="3" spans="1:10" ht="18.75" customHeight="1" x14ac:dyDescent="0.25">
      <c r="A3" s="240" t="s">
        <v>225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8" x14ac:dyDescent="0.25">
      <c r="A4" s="25"/>
      <c r="B4" s="25"/>
      <c r="C4" s="25"/>
      <c r="D4" s="25"/>
      <c r="E4" s="25"/>
      <c r="F4" s="25"/>
      <c r="G4" s="25"/>
      <c r="H4" s="78"/>
      <c r="I4" s="78"/>
      <c r="J4" s="77"/>
    </row>
    <row r="5" spans="1:10" ht="22.5" customHeight="1" x14ac:dyDescent="0.25">
      <c r="A5" s="240" t="s">
        <v>120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0" ht="18" x14ac:dyDescent="0.25">
      <c r="A6" s="25"/>
      <c r="B6" s="23"/>
      <c r="C6" s="23"/>
      <c r="D6" s="23"/>
      <c r="E6" s="5"/>
      <c r="F6" s="6"/>
      <c r="G6" s="6"/>
      <c r="H6" s="6"/>
      <c r="I6" s="79"/>
      <c r="J6" s="77"/>
    </row>
    <row r="7" spans="1:10" ht="25.5" x14ac:dyDescent="0.25">
      <c r="A7" s="28"/>
      <c r="B7" s="29"/>
      <c r="C7" s="29"/>
      <c r="D7" s="30"/>
      <c r="E7" s="31"/>
      <c r="F7" s="2" t="s">
        <v>98</v>
      </c>
      <c r="G7" s="2" t="s">
        <v>99</v>
      </c>
      <c r="H7" s="2" t="s">
        <v>100</v>
      </c>
      <c r="I7" s="2" t="s">
        <v>102</v>
      </c>
      <c r="J7" s="2" t="s">
        <v>101</v>
      </c>
    </row>
    <row r="8" spans="1:10" x14ac:dyDescent="0.25">
      <c r="A8" s="232" t="s">
        <v>219</v>
      </c>
      <c r="B8" s="226"/>
      <c r="C8" s="226"/>
      <c r="D8" s="226"/>
      <c r="E8" s="236"/>
      <c r="F8" s="93">
        <v>222470468.47999999</v>
      </c>
      <c r="G8" s="33">
        <v>265427816</v>
      </c>
      <c r="H8" s="33">
        <f>275510500-H9</f>
        <v>275509319</v>
      </c>
      <c r="I8" s="33">
        <f>336389949-I9</f>
        <v>336388781</v>
      </c>
      <c r="J8" s="33">
        <f>284757925-J9</f>
        <v>284756767</v>
      </c>
    </row>
    <row r="9" spans="1:10" x14ac:dyDescent="0.25">
      <c r="A9" s="244" t="s">
        <v>220</v>
      </c>
      <c r="B9" s="236"/>
      <c r="C9" s="236"/>
      <c r="D9" s="236"/>
      <c r="E9" s="236"/>
      <c r="F9" s="93">
        <v>1144.27</v>
      </c>
      <c r="G9" s="33">
        <v>1195</v>
      </c>
      <c r="H9" s="33">
        <v>1181</v>
      </c>
      <c r="I9" s="33">
        <v>1168</v>
      </c>
      <c r="J9" s="33">
        <v>1158</v>
      </c>
    </row>
    <row r="10" spans="1:10" x14ac:dyDescent="0.25">
      <c r="A10" s="237" t="s">
        <v>0</v>
      </c>
      <c r="B10" s="234"/>
      <c r="C10" s="234"/>
      <c r="D10" s="234"/>
      <c r="E10" s="243"/>
      <c r="F10" s="94">
        <f>SUM(F8:F9)</f>
        <v>222471612.75</v>
      </c>
      <c r="G10" s="32">
        <f t="shared" ref="G10:J10" si="0">G8+G9</f>
        <v>265429011</v>
      </c>
      <c r="H10" s="32">
        <f t="shared" si="0"/>
        <v>275510500</v>
      </c>
      <c r="I10" s="32">
        <f t="shared" si="0"/>
        <v>336389949</v>
      </c>
      <c r="J10" s="32">
        <f t="shared" si="0"/>
        <v>284757925</v>
      </c>
    </row>
    <row r="11" spans="1:10" x14ac:dyDescent="0.25">
      <c r="A11" s="225" t="s">
        <v>221</v>
      </c>
      <c r="B11" s="226"/>
      <c r="C11" s="226"/>
      <c r="D11" s="226"/>
      <c r="E11" s="226"/>
      <c r="F11" s="93">
        <v>217879219.88</v>
      </c>
      <c r="G11" s="33">
        <v>220710778</v>
      </c>
      <c r="H11" s="33">
        <v>236015631</v>
      </c>
      <c r="I11" s="109">
        <v>255972307</v>
      </c>
      <c r="J11" s="109">
        <v>276641455</v>
      </c>
    </row>
    <row r="12" spans="1:10" x14ac:dyDescent="0.25">
      <c r="A12" s="235" t="s">
        <v>222</v>
      </c>
      <c r="B12" s="236"/>
      <c r="C12" s="236"/>
      <c r="D12" s="236"/>
      <c r="E12" s="236"/>
      <c r="F12" s="93">
        <v>6282470.5599999996</v>
      </c>
      <c r="G12" s="33">
        <v>45525967</v>
      </c>
      <c r="H12" s="33">
        <v>39475674</v>
      </c>
      <c r="I12" s="109">
        <v>80473770</v>
      </c>
      <c r="J12" s="109">
        <v>8128831</v>
      </c>
    </row>
    <row r="13" spans="1:10" x14ac:dyDescent="0.25">
      <c r="A13" s="35" t="s">
        <v>1</v>
      </c>
      <c r="B13" s="36"/>
      <c r="C13" s="36"/>
      <c r="D13" s="36"/>
      <c r="E13" s="36"/>
      <c r="F13" s="94">
        <f>F11+F12</f>
        <v>224161690.44</v>
      </c>
      <c r="G13" s="32">
        <f t="shared" ref="G13:J13" si="1">G11+G12</f>
        <v>266236745</v>
      </c>
      <c r="H13" s="32">
        <f t="shared" si="1"/>
        <v>275491305</v>
      </c>
      <c r="I13" s="32">
        <f t="shared" si="1"/>
        <v>336446077</v>
      </c>
      <c r="J13" s="32">
        <f t="shared" si="1"/>
        <v>284770286</v>
      </c>
    </row>
    <row r="14" spans="1:10" x14ac:dyDescent="0.25">
      <c r="A14" s="233" t="s">
        <v>2</v>
      </c>
      <c r="B14" s="234"/>
      <c r="C14" s="234"/>
      <c r="D14" s="234"/>
      <c r="E14" s="234"/>
      <c r="F14" s="94">
        <f>F10-F13</f>
        <v>-1690077.6899999976</v>
      </c>
      <c r="G14" s="32">
        <f>G10-G13</f>
        <v>-807734</v>
      </c>
      <c r="H14" s="32">
        <f t="shared" ref="H14:J14" si="2">H10-H13</f>
        <v>19195</v>
      </c>
      <c r="I14" s="32">
        <f t="shared" si="2"/>
        <v>-56128</v>
      </c>
      <c r="J14" s="32">
        <f t="shared" si="2"/>
        <v>-12361</v>
      </c>
    </row>
    <row r="15" spans="1:10" ht="18" x14ac:dyDescent="0.25">
      <c r="A15" s="3"/>
      <c r="B15" s="7"/>
      <c r="C15" s="7"/>
      <c r="D15" s="7"/>
      <c r="E15" s="7"/>
      <c r="F15" s="1"/>
      <c r="G15" s="24"/>
      <c r="H15" s="1"/>
      <c r="I15" s="1"/>
    </row>
    <row r="16" spans="1:10" ht="18" customHeight="1" x14ac:dyDescent="0.25">
      <c r="A16" s="240" t="s">
        <v>27</v>
      </c>
      <c r="B16" s="240"/>
      <c r="C16" s="240"/>
      <c r="D16" s="240"/>
      <c r="E16" s="240"/>
      <c r="F16" s="240"/>
      <c r="G16" s="240"/>
      <c r="H16" s="240"/>
      <c r="I16" s="240"/>
      <c r="J16" s="240"/>
    </row>
    <row r="17" spans="1:10" ht="18" x14ac:dyDescent="0.25">
      <c r="A17" s="25"/>
      <c r="B17" s="23"/>
      <c r="C17" s="23"/>
      <c r="D17" s="23"/>
      <c r="E17" s="23"/>
      <c r="F17" s="24"/>
      <c r="G17" s="24"/>
      <c r="H17" s="24"/>
      <c r="I17" s="24"/>
    </row>
    <row r="18" spans="1:10" ht="25.5" x14ac:dyDescent="0.25">
      <c r="A18" s="28"/>
      <c r="B18" s="29"/>
      <c r="C18" s="29"/>
      <c r="D18" s="30"/>
      <c r="E18" s="31"/>
      <c r="F18" s="2" t="s">
        <v>98</v>
      </c>
      <c r="G18" s="2" t="s">
        <v>99</v>
      </c>
      <c r="H18" s="2" t="s">
        <v>100</v>
      </c>
      <c r="I18" s="2" t="s">
        <v>102</v>
      </c>
      <c r="J18" s="2" t="s">
        <v>101</v>
      </c>
    </row>
    <row r="19" spans="1:10" ht="15.75" customHeight="1" x14ac:dyDescent="0.25">
      <c r="A19" s="232" t="s">
        <v>223</v>
      </c>
      <c r="B19" s="241"/>
      <c r="C19" s="241"/>
      <c r="D19" s="241"/>
      <c r="E19" s="242"/>
      <c r="F19" s="34">
        <v>0</v>
      </c>
      <c r="G19" s="34">
        <v>0</v>
      </c>
      <c r="H19" s="34">
        <v>0</v>
      </c>
      <c r="I19" s="34">
        <v>0</v>
      </c>
      <c r="J19" s="34">
        <v>0</v>
      </c>
    </row>
    <row r="20" spans="1:10" x14ac:dyDescent="0.25">
      <c r="A20" s="232" t="s">
        <v>224</v>
      </c>
      <c r="B20" s="226"/>
      <c r="C20" s="226"/>
      <c r="D20" s="226"/>
      <c r="E20" s="226"/>
      <c r="F20" s="34">
        <v>0</v>
      </c>
      <c r="G20" s="34">
        <v>0</v>
      </c>
      <c r="H20" s="34">
        <v>0</v>
      </c>
      <c r="I20" s="34">
        <v>0</v>
      </c>
      <c r="J20" s="34">
        <v>0</v>
      </c>
    </row>
    <row r="21" spans="1:10" x14ac:dyDescent="0.25">
      <c r="A21" s="237" t="s">
        <v>121</v>
      </c>
      <c r="B21" s="238"/>
      <c r="C21" s="238"/>
      <c r="D21" s="238"/>
      <c r="E21" s="239"/>
      <c r="F21" s="82">
        <f t="shared" ref="F21:J21" si="3">F19-F20</f>
        <v>0</v>
      </c>
      <c r="G21" s="82">
        <f t="shared" si="3"/>
        <v>0</v>
      </c>
      <c r="H21" s="82">
        <f t="shared" si="3"/>
        <v>0</v>
      </c>
      <c r="I21" s="82">
        <f t="shared" si="3"/>
        <v>0</v>
      </c>
      <c r="J21" s="32">
        <f t="shared" si="3"/>
        <v>0</v>
      </c>
    </row>
    <row r="22" spans="1:10" x14ac:dyDescent="0.25">
      <c r="A22" s="229" t="s">
        <v>32</v>
      </c>
      <c r="B22" s="230"/>
      <c r="C22" s="230"/>
      <c r="D22" s="230"/>
      <c r="E22" s="231"/>
      <c r="F22" s="92"/>
      <c r="G22" s="110">
        <v>1923078</v>
      </c>
      <c r="H22" s="110">
        <v>1115344</v>
      </c>
      <c r="I22" s="84">
        <v>1134539</v>
      </c>
      <c r="J22" s="84">
        <v>1078411</v>
      </c>
    </row>
    <row r="23" spans="1:10" x14ac:dyDescent="0.25">
      <c r="A23" s="229" t="s">
        <v>33</v>
      </c>
      <c r="B23" s="230"/>
      <c r="C23" s="230"/>
      <c r="D23" s="230"/>
      <c r="E23" s="231"/>
      <c r="F23" s="92"/>
      <c r="G23" s="110">
        <v>1115344</v>
      </c>
      <c r="H23" s="110">
        <v>1134539</v>
      </c>
      <c r="I23" s="84">
        <v>1078411</v>
      </c>
      <c r="J23" s="84">
        <v>1066050</v>
      </c>
    </row>
    <row r="24" spans="1:10" x14ac:dyDescent="0.25">
      <c r="A24" s="233" t="s">
        <v>3</v>
      </c>
      <c r="B24" s="234"/>
      <c r="C24" s="234"/>
      <c r="D24" s="234"/>
      <c r="E24" s="234"/>
      <c r="F24" s="32">
        <f t="shared" ref="F24:J24" si="4">F22-F23</f>
        <v>0</v>
      </c>
      <c r="G24" s="32">
        <f t="shared" si="4"/>
        <v>807734</v>
      </c>
      <c r="H24" s="32">
        <f t="shared" si="4"/>
        <v>-19195</v>
      </c>
      <c r="I24" s="32">
        <f t="shared" si="4"/>
        <v>56128</v>
      </c>
      <c r="J24" s="32">
        <f t="shared" si="4"/>
        <v>12361</v>
      </c>
    </row>
    <row r="25" spans="1:10" x14ac:dyDescent="0.25">
      <c r="A25" s="225" t="s">
        <v>4</v>
      </c>
      <c r="B25" s="226"/>
      <c r="C25" s="226"/>
      <c r="D25" s="226"/>
      <c r="E25" s="226"/>
      <c r="F25" s="34">
        <v>0</v>
      </c>
      <c r="G25" s="34">
        <v>0</v>
      </c>
      <c r="H25" s="34">
        <v>0</v>
      </c>
      <c r="I25" s="34">
        <v>0</v>
      </c>
      <c r="J25" s="34">
        <v>0</v>
      </c>
    </row>
    <row r="26" spans="1:10" ht="11.25" customHeight="1" x14ac:dyDescent="0.25">
      <c r="A26" s="18"/>
      <c r="B26" s="19"/>
      <c r="C26" s="19"/>
      <c r="D26" s="19"/>
      <c r="E26" s="19"/>
      <c r="F26" s="20"/>
      <c r="G26" s="20"/>
      <c r="H26" s="20"/>
      <c r="I26" s="20"/>
    </row>
    <row r="27" spans="1:10" ht="21" customHeight="1" x14ac:dyDescent="0.25">
      <c r="A27" s="227" t="s">
        <v>217</v>
      </c>
      <c r="B27" s="228"/>
      <c r="C27" s="228"/>
      <c r="D27" s="228"/>
      <c r="E27" s="228"/>
      <c r="F27" s="228"/>
      <c r="G27" s="228"/>
      <c r="H27" s="228"/>
      <c r="I27" s="228"/>
    </row>
    <row r="28" spans="1:10" ht="15" customHeight="1" x14ac:dyDescent="0.25"/>
    <row r="29" spans="1:10" ht="19.5" customHeight="1" x14ac:dyDescent="0.25"/>
  </sheetData>
  <mergeCells count="18">
    <mergeCell ref="A12:E12"/>
    <mergeCell ref="A14:E14"/>
    <mergeCell ref="A11:E11"/>
    <mergeCell ref="A21:E21"/>
    <mergeCell ref="A1:J1"/>
    <mergeCell ref="A3:J3"/>
    <mergeCell ref="A16:J16"/>
    <mergeCell ref="A5:J5"/>
    <mergeCell ref="A19:E19"/>
    <mergeCell ref="A10:E10"/>
    <mergeCell ref="A8:E8"/>
    <mergeCell ref="A9:E9"/>
    <mergeCell ref="A25:E25"/>
    <mergeCell ref="A27:I27"/>
    <mergeCell ref="A22:E22"/>
    <mergeCell ref="A23:E23"/>
    <mergeCell ref="A20:E20"/>
    <mergeCell ref="A24:E24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125"/>
  <sheetViews>
    <sheetView tabSelected="1" topLeftCell="A19" zoomScale="90" zoomScaleNormal="90" workbookViewId="0">
      <selection activeCell="D27" sqref="D27"/>
    </sheetView>
  </sheetViews>
  <sheetFormatPr defaultRowHeight="15" x14ac:dyDescent="0.25"/>
  <cols>
    <col min="1" max="1" width="7.85546875" customWidth="1"/>
    <col min="2" max="2" width="9.28515625" customWidth="1"/>
    <col min="3" max="3" width="12.140625" bestFit="1" customWidth="1"/>
    <col min="4" max="4" width="62" customWidth="1"/>
    <col min="5" max="5" width="20.85546875" customWidth="1"/>
    <col min="6" max="6" width="23.42578125" customWidth="1"/>
    <col min="7" max="7" width="22.28515625" customWidth="1"/>
    <col min="8" max="8" width="22.42578125" customWidth="1"/>
    <col min="9" max="9" width="19.5703125" customWidth="1"/>
  </cols>
  <sheetData>
    <row r="1" spans="1:9" ht="18" customHeight="1" x14ac:dyDescent="0.25">
      <c r="A1" s="3"/>
      <c r="B1" s="3"/>
      <c r="C1" s="3"/>
      <c r="D1" s="3"/>
      <c r="E1" s="3"/>
      <c r="F1" s="3"/>
      <c r="G1" s="3"/>
      <c r="H1" s="25"/>
    </row>
    <row r="2" spans="1:9" ht="15.75" customHeight="1" x14ac:dyDescent="0.25">
      <c r="A2" s="240" t="s">
        <v>225</v>
      </c>
      <c r="B2" s="240"/>
      <c r="C2" s="240"/>
      <c r="D2" s="240"/>
      <c r="E2" s="240"/>
      <c r="F2" s="240"/>
      <c r="G2" s="240"/>
      <c r="H2" s="240"/>
      <c r="I2" s="240"/>
    </row>
    <row r="3" spans="1:9" ht="18" customHeight="1" x14ac:dyDescent="0.25">
      <c r="A3" s="25"/>
      <c r="B3" s="25"/>
      <c r="C3" s="25"/>
      <c r="D3" s="25"/>
      <c r="E3" s="25"/>
      <c r="F3" s="78"/>
      <c r="G3" s="78"/>
      <c r="H3" s="78"/>
      <c r="I3" s="75"/>
    </row>
    <row r="4" spans="1:9" ht="18" customHeight="1" x14ac:dyDescent="0.25">
      <c r="A4" s="240" t="s">
        <v>6</v>
      </c>
      <c r="B4" s="240"/>
      <c r="C4" s="240"/>
      <c r="D4" s="240"/>
      <c r="E4" s="240"/>
      <c r="F4" s="240"/>
      <c r="G4" s="240"/>
      <c r="H4" s="240"/>
      <c r="I4" s="240"/>
    </row>
    <row r="5" spans="1:9" ht="18" x14ac:dyDescent="0.25">
      <c r="A5" s="25"/>
      <c r="B5" s="83"/>
      <c r="C5" s="25"/>
      <c r="D5" s="25"/>
      <c r="E5" s="25"/>
      <c r="F5" s="78"/>
      <c r="G5" s="78"/>
      <c r="H5" s="83"/>
      <c r="I5" s="75"/>
    </row>
    <row r="6" spans="1:9" ht="15.75" customHeight="1" x14ac:dyDescent="0.25">
      <c r="A6" s="240" t="s">
        <v>103</v>
      </c>
      <c r="B6" s="240"/>
      <c r="C6" s="240"/>
      <c r="D6" s="240"/>
      <c r="E6" s="240"/>
      <c r="F6" s="240"/>
      <c r="G6" s="240"/>
      <c r="H6" s="240"/>
      <c r="I6" s="240"/>
    </row>
    <row r="7" spans="1:9" ht="18" customHeight="1" x14ac:dyDescent="0.25">
      <c r="A7" s="25"/>
      <c r="B7" s="25"/>
      <c r="C7" s="25"/>
      <c r="D7" s="25"/>
      <c r="E7" s="25"/>
      <c r="F7" s="78"/>
      <c r="G7" s="78"/>
      <c r="H7" s="78"/>
      <c r="I7" s="75"/>
    </row>
    <row r="8" spans="1:9" ht="25.5" x14ac:dyDescent="0.25">
      <c r="A8" s="22" t="s">
        <v>7</v>
      </c>
      <c r="B8" s="21" t="s">
        <v>8</v>
      </c>
      <c r="C8" s="21" t="s">
        <v>125</v>
      </c>
      <c r="D8" s="21" t="s">
        <v>5</v>
      </c>
      <c r="E8" s="22" t="s">
        <v>104</v>
      </c>
      <c r="F8" s="22" t="s">
        <v>226</v>
      </c>
      <c r="G8" s="22" t="s">
        <v>105</v>
      </c>
      <c r="H8" s="22" t="s">
        <v>106</v>
      </c>
      <c r="I8" s="22" t="s">
        <v>107</v>
      </c>
    </row>
    <row r="9" spans="1:9" s="45" customFormat="1" ht="15" customHeight="1" x14ac:dyDescent="0.25">
      <c r="A9" s="181"/>
      <c r="B9" s="182"/>
      <c r="C9" s="182"/>
      <c r="D9" s="183" t="s">
        <v>108</v>
      </c>
      <c r="E9" s="159">
        <f>E10+E35</f>
        <v>222471612.7452797</v>
      </c>
      <c r="F9" s="159">
        <f>F10+F35</f>
        <v>265429011</v>
      </c>
      <c r="G9" s="184">
        <f>G10+G35</f>
        <v>275510500</v>
      </c>
      <c r="H9" s="184">
        <f>H10+H35</f>
        <v>336389949</v>
      </c>
      <c r="I9" s="184">
        <f>I10+I35</f>
        <v>284757925</v>
      </c>
    </row>
    <row r="10" spans="1:9" s="45" customFormat="1" ht="15" customHeight="1" x14ac:dyDescent="0.25">
      <c r="A10" s="164">
        <v>6</v>
      </c>
      <c r="B10" s="164"/>
      <c r="C10" s="164"/>
      <c r="D10" s="164" t="s">
        <v>9</v>
      </c>
      <c r="E10" s="159">
        <f>E11+E19+E23+E25+E29+E33</f>
        <v>222470468.47558695</v>
      </c>
      <c r="F10" s="185">
        <f>F11+F19+F23+F25+F29+F33</f>
        <v>265427816</v>
      </c>
      <c r="G10" s="184">
        <f>G11+G19+G23+G25+G29+G33</f>
        <v>275509319</v>
      </c>
      <c r="H10" s="184">
        <f>H11+H19+H23+H25+H29+H33</f>
        <v>336388781</v>
      </c>
      <c r="I10" s="184">
        <f>I11+I19+I23+I25+I29+I33</f>
        <v>284756767</v>
      </c>
    </row>
    <row r="11" spans="1:9" s="45" customFormat="1" ht="15" customHeight="1" x14ac:dyDescent="0.25">
      <c r="A11" s="164"/>
      <c r="B11" s="164">
        <v>63</v>
      </c>
      <c r="C11" s="164"/>
      <c r="D11" s="164" t="s">
        <v>28</v>
      </c>
      <c r="E11" s="185">
        <f>E12+E13+E14+E15+E16+E17+E18</f>
        <v>1908144.6200809607</v>
      </c>
      <c r="F11" s="185">
        <f>F12+F13+F14+F15+F16+F17+F18</f>
        <v>44279595</v>
      </c>
      <c r="G11" s="184">
        <f>G12+G13+G14+G15+G16+G17+G18</f>
        <v>21949125</v>
      </c>
      <c r="H11" s="184">
        <f>H12+H13+H14+H15+H16+H17+H18</f>
        <v>75193973</v>
      </c>
      <c r="I11" s="184">
        <f>I12+I13+I14+I15+I16+I17+I18</f>
        <v>602542</v>
      </c>
    </row>
    <row r="12" spans="1:9" ht="15" customHeight="1" x14ac:dyDescent="0.25">
      <c r="A12" s="164"/>
      <c r="B12" s="186"/>
      <c r="C12" s="186">
        <v>6323</v>
      </c>
      <c r="D12" s="186" t="s">
        <v>123</v>
      </c>
      <c r="E12" s="172">
        <v>115538.06888313757</v>
      </c>
      <c r="F12" s="172">
        <f>29991+1507984+465216+880377+645079+2107423</f>
        <v>5636070</v>
      </c>
      <c r="G12" s="187">
        <v>253852</v>
      </c>
      <c r="H12" s="187">
        <v>850731</v>
      </c>
      <c r="I12" s="107">
        <v>0</v>
      </c>
    </row>
    <row r="13" spans="1:9" ht="15" customHeight="1" x14ac:dyDescent="0.25">
      <c r="A13" s="188"/>
      <c r="B13" s="188"/>
      <c r="C13" s="189">
        <v>6324</v>
      </c>
      <c r="D13" s="189" t="s">
        <v>124</v>
      </c>
      <c r="E13" s="172">
        <v>309304.41701506398</v>
      </c>
      <c r="F13" s="172">
        <f>8046+1815183+91204+9465880+26664213</f>
        <v>38044526</v>
      </c>
      <c r="G13" s="187">
        <v>19424066</v>
      </c>
      <c r="H13" s="187">
        <v>73669824</v>
      </c>
      <c r="I13" s="107">
        <v>0</v>
      </c>
    </row>
    <row r="14" spans="1:9" ht="15" customHeight="1" x14ac:dyDescent="0.25">
      <c r="A14" s="188"/>
      <c r="B14" s="188"/>
      <c r="C14" s="189">
        <v>6341</v>
      </c>
      <c r="D14" s="189" t="s">
        <v>126</v>
      </c>
      <c r="E14" s="172">
        <v>1051112.6763554316</v>
      </c>
      <c r="F14" s="172">
        <f>343226</f>
        <v>343226</v>
      </c>
      <c r="G14" s="187">
        <v>2271207</v>
      </c>
      <c r="H14" s="187">
        <v>673418</v>
      </c>
      <c r="I14" s="107">
        <v>602542</v>
      </c>
    </row>
    <row r="15" spans="1:9" ht="28.5" x14ac:dyDescent="0.25">
      <c r="A15" s="188"/>
      <c r="B15" s="188"/>
      <c r="C15" s="189">
        <v>6361</v>
      </c>
      <c r="D15" s="190" t="s">
        <v>213</v>
      </c>
      <c r="E15" s="172">
        <v>10151.702170017918</v>
      </c>
      <c r="F15" s="172">
        <f>3594</f>
        <v>3594</v>
      </c>
      <c r="G15" s="187">
        <v>0</v>
      </c>
      <c r="H15" s="187">
        <v>0</v>
      </c>
      <c r="I15" s="107">
        <v>0</v>
      </c>
    </row>
    <row r="16" spans="1:9" ht="15" customHeight="1" x14ac:dyDescent="0.25">
      <c r="A16" s="188"/>
      <c r="B16" s="188"/>
      <c r="C16" s="189">
        <v>6391</v>
      </c>
      <c r="D16" s="189" t="s">
        <v>127</v>
      </c>
      <c r="E16" s="172">
        <v>43789.501625854398</v>
      </c>
      <c r="F16" s="172">
        <f>6769</f>
        <v>6769</v>
      </c>
      <c r="G16" s="187">
        <v>0</v>
      </c>
      <c r="H16" s="187">
        <v>0</v>
      </c>
      <c r="I16" s="107">
        <v>0</v>
      </c>
    </row>
    <row r="17" spans="1:9" ht="15" customHeight="1" x14ac:dyDescent="0.25">
      <c r="A17" s="188"/>
      <c r="B17" s="188"/>
      <c r="C17" s="189">
        <v>6392</v>
      </c>
      <c r="D17" s="189" t="s">
        <v>214</v>
      </c>
      <c r="E17" s="172">
        <v>369714.02349193709</v>
      </c>
      <c r="F17" s="172">
        <f>539</f>
        <v>539</v>
      </c>
      <c r="G17" s="187">
        <v>0</v>
      </c>
      <c r="H17" s="187">
        <v>0</v>
      </c>
      <c r="I17" s="107">
        <v>0</v>
      </c>
    </row>
    <row r="18" spans="1:9" ht="28.5" x14ac:dyDescent="0.25">
      <c r="A18" s="188"/>
      <c r="B18" s="188"/>
      <c r="C18" s="189">
        <v>6393</v>
      </c>
      <c r="D18" s="191" t="s">
        <v>215</v>
      </c>
      <c r="E18" s="172">
        <v>8534.2305395182157</v>
      </c>
      <c r="F18" s="172">
        <f>244871</f>
        <v>244871</v>
      </c>
      <c r="G18" s="187">
        <v>0</v>
      </c>
      <c r="H18" s="187">
        <v>0</v>
      </c>
      <c r="I18" s="107">
        <v>0</v>
      </c>
    </row>
    <row r="19" spans="1:9" s="45" customFormat="1" ht="15" customHeight="1" x14ac:dyDescent="0.25">
      <c r="A19" s="192"/>
      <c r="B19" s="192">
        <v>64</v>
      </c>
      <c r="C19" s="193"/>
      <c r="D19" s="193" t="s">
        <v>87</v>
      </c>
      <c r="E19" s="159">
        <f>E20+E21+E22</f>
        <v>6108.9282633220519</v>
      </c>
      <c r="F19" s="159">
        <f>F20+F21+F22</f>
        <v>6398</v>
      </c>
      <c r="G19" s="194">
        <f>G20+G21</f>
        <v>398</v>
      </c>
      <c r="H19" s="194">
        <f>H20+H21</f>
        <v>398</v>
      </c>
      <c r="I19" s="194">
        <f>I20+I21</f>
        <v>398</v>
      </c>
    </row>
    <row r="20" spans="1:9" ht="15" customHeight="1" x14ac:dyDescent="0.25">
      <c r="A20" s="188"/>
      <c r="B20" s="188"/>
      <c r="C20" s="189">
        <v>6413</v>
      </c>
      <c r="D20" s="189" t="s">
        <v>128</v>
      </c>
      <c r="E20" s="172">
        <v>1.207777556573097</v>
      </c>
      <c r="F20" s="172">
        <f>114</f>
        <v>114</v>
      </c>
      <c r="G20" s="187">
        <v>10</v>
      </c>
      <c r="H20" s="187">
        <v>10</v>
      </c>
      <c r="I20" s="107">
        <v>10</v>
      </c>
    </row>
    <row r="21" spans="1:9" ht="15" customHeight="1" x14ac:dyDescent="0.25">
      <c r="A21" s="188"/>
      <c r="B21" s="188"/>
      <c r="C21" s="189">
        <v>6414</v>
      </c>
      <c r="D21" s="189" t="s">
        <v>129</v>
      </c>
      <c r="E21" s="172">
        <v>5968.1478532085739</v>
      </c>
      <c r="F21" s="172">
        <f>6284</f>
        <v>6284</v>
      </c>
      <c r="G21" s="187">
        <v>388</v>
      </c>
      <c r="H21" s="187">
        <v>388</v>
      </c>
      <c r="I21" s="107">
        <v>388</v>
      </c>
    </row>
    <row r="22" spans="1:9" ht="28.5" x14ac:dyDescent="0.25">
      <c r="A22" s="188"/>
      <c r="B22" s="188"/>
      <c r="C22" s="189">
        <v>6415</v>
      </c>
      <c r="D22" s="190" t="s">
        <v>216</v>
      </c>
      <c r="E22" s="172">
        <v>139.57263255690489</v>
      </c>
      <c r="F22" s="172"/>
      <c r="G22" s="187">
        <v>0</v>
      </c>
      <c r="H22" s="187">
        <v>0</v>
      </c>
      <c r="I22" s="107">
        <v>0</v>
      </c>
    </row>
    <row r="23" spans="1:9" s="45" customFormat="1" ht="28.5" x14ac:dyDescent="0.25">
      <c r="A23" s="192"/>
      <c r="B23" s="192">
        <v>65</v>
      </c>
      <c r="C23" s="193"/>
      <c r="D23" s="195" t="s">
        <v>88</v>
      </c>
      <c r="E23" s="159">
        <f>E24</f>
        <v>10753349.34492136</v>
      </c>
      <c r="F23" s="159">
        <f>F24</f>
        <v>11579626</v>
      </c>
      <c r="G23" s="194">
        <f>G24</f>
        <v>12851461</v>
      </c>
      <c r="H23" s="194">
        <f>H24</f>
        <v>13937881.24000001</v>
      </c>
      <c r="I23" s="194">
        <f>I24</f>
        <v>15128108</v>
      </c>
    </row>
    <row r="24" spans="1:9" ht="15" customHeight="1" x14ac:dyDescent="0.25">
      <c r="A24" s="188"/>
      <c r="B24" s="188"/>
      <c r="C24" s="189">
        <v>6526</v>
      </c>
      <c r="D24" s="189" t="s">
        <v>227</v>
      </c>
      <c r="E24" s="172">
        <v>10753349.34492136</v>
      </c>
      <c r="F24" s="172">
        <f>11563415+16211</f>
        <v>11579626</v>
      </c>
      <c r="G24" s="187">
        <v>12851461</v>
      </c>
      <c r="H24" s="187">
        <v>13937881.24000001</v>
      </c>
      <c r="I24" s="107">
        <v>15128108</v>
      </c>
    </row>
    <row r="25" spans="1:9" s="45" customFormat="1" ht="30" x14ac:dyDescent="0.25">
      <c r="A25" s="192"/>
      <c r="B25" s="192">
        <v>66</v>
      </c>
      <c r="C25" s="193"/>
      <c r="D25" s="164" t="s">
        <v>228</v>
      </c>
      <c r="E25" s="159">
        <v>4596908.7729776362</v>
      </c>
      <c r="F25" s="159">
        <f>F26+F27+F28</f>
        <v>2081107</v>
      </c>
      <c r="G25" s="194">
        <f>G26+G27+G28</f>
        <v>1811662</v>
      </c>
      <c r="H25" s="194">
        <f>H26+H27+H28</f>
        <v>1784097</v>
      </c>
      <c r="I25" s="194">
        <f>I26+I27+I28</f>
        <v>1889740</v>
      </c>
    </row>
    <row r="26" spans="1:9" s="45" customFormat="1" ht="15" customHeight="1" x14ac:dyDescent="0.25">
      <c r="A26" s="192"/>
      <c r="B26" s="192"/>
      <c r="C26" s="189">
        <v>6615</v>
      </c>
      <c r="D26" s="189" t="s">
        <v>130</v>
      </c>
      <c r="E26" s="172">
        <v>2178749.2587431148</v>
      </c>
      <c r="F26" s="172">
        <f>1953476</f>
        <v>1953476</v>
      </c>
      <c r="G26" s="187">
        <v>1698398</v>
      </c>
      <c r="H26" s="187">
        <v>1709433</v>
      </c>
      <c r="I26" s="187">
        <v>1769879</v>
      </c>
    </row>
    <row r="27" spans="1:9" ht="15" customHeight="1" x14ac:dyDescent="0.25">
      <c r="A27" s="188"/>
      <c r="B27" s="188"/>
      <c r="C27" s="189">
        <v>6631</v>
      </c>
      <c r="D27" s="198" t="s">
        <v>131</v>
      </c>
      <c r="E27" s="172">
        <v>2149749.1791094299</v>
      </c>
      <c r="F27" s="172">
        <f>28+752+67565+11</f>
        <v>68356</v>
      </c>
      <c r="G27" s="187">
        <v>47571</v>
      </c>
      <c r="H27" s="187">
        <v>58985</v>
      </c>
      <c r="I27" s="107">
        <v>113029</v>
      </c>
    </row>
    <row r="28" spans="1:9" s="45" customFormat="1" ht="15" customHeight="1" x14ac:dyDescent="0.25">
      <c r="A28" s="192"/>
      <c r="C28" s="189">
        <v>6632</v>
      </c>
      <c r="D28" s="196" t="s">
        <v>132</v>
      </c>
      <c r="E28" s="172">
        <v>268410.33512509119</v>
      </c>
      <c r="F28" s="172">
        <v>59275</v>
      </c>
      <c r="G28" s="187">
        <v>65693</v>
      </c>
      <c r="H28" s="187">
        <v>15679</v>
      </c>
      <c r="I28" s="187">
        <v>6832</v>
      </c>
    </row>
    <row r="29" spans="1:9" s="45" customFormat="1" ht="30" x14ac:dyDescent="0.25">
      <c r="A29" s="192"/>
      <c r="B29" s="192">
        <v>67</v>
      </c>
      <c r="C29" s="193"/>
      <c r="D29" s="164" t="s">
        <v>139</v>
      </c>
      <c r="E29" s="159">
        <f>E30+E31+E32</f>
        <v>205091506.77417213</v>
      </c>
      <c r="F29" s="159">
        <f>F30+F31+F32</f>
        <v>207413837</v>
      </c>
      <c r="G29" s="194">
        <f>G30+G31+G32</f>
        <v>238866673</v>
      </c>
      <c r="H29" s="194">
        <f>H30+H31+H32</f>
        <v>245447431.75999999</v>
      </c>
      <c r="I29" s="194">
        <f>I30+I31+I32</f>
        <v>267117979</v>
      </c>
    </row>
    <row r="30" spans="1:9" s="45" customFormat="1" ht="15" customHeight="1" x14ac:dyDescent="0.25">
      <c r="A30" s="192"/>
      <c r="C30" s="189">
        <v>6711</v>
      </c>
      <c r="D30" s="197" t="s">
        <v>134</v>
      </c>
      <c r="E30" s="172">
        <v>33042807.630234253</v>
      </c>
      <c r="F30" s="172">
        <f>1131222+354077</f>
        <v>1485299</v>
      </c>
      <c r="G30" s="187">
        <f>302352+136667</f>
        <v>439019</v>
      </c>
      <c r="H30" s="187">
        <v>136667</v>
      </c>
      <c r="I30" s="187">
        <v>143333</v>
      </c>
    </row>
    <row r="31" spans="1:9" ht="28.5" x14ac:dyDescent="0.25">
      <c r="A31" s="188"/>
      <c r="B31" s="192"/>
      <c r="C31" s="189">
        <v>6712</v>
      </c>
      <c r="D31" s="198" t="s">
        <v>133</v>
      </c>
      <c r="E31" s="172">
        <v>4782864.0254827794</v>
      </c>
      <c r="F31" s="172">
        <f>8220841+335573</f>
        <v>8556414</v>
      </c>
      <c r="G31" s="187">
        <f>11697648+5402078+1000</f>
        <v>17100726</v>
      </c>
      <c r="H31" s="187">
        <f>5402078+1000</f>
        <v>5403078</v>
      </c>
      <c r="I31" s="107">
        <f>6735973+1000</f>
        <v>6736973</v>
      </c>
    </row>
    <row r="32" spans="1:9" ht="15" customHeight="1" x14ac:dyDescent="0.25">
      <c r="A32" s="188"/>
      <c r="B32" s="192"/>
      <c r="C32" s="189">
        <v>6731</v>
      </c>
      <c r="D32" s="186" t="s">
        <v>135</v>
      </c>
      <c r="E32" s="172">
        <v>167265835.11845511</v>
      </c>
      <c r="F32" s="172">
        <f>197372124</f>
        <v>197372124</v>
      </c>
      <c r="G32" s="187">
        <v>221326928</v>
      </c>
      <c r="H32" s="187">
        <v>239907686.75999999</v>
      </c>
      <c r="I32" s="107">
        <v>260237673</v>
      </c>
    </row>
    <row r="33" spans="1:19" s="45" customFormat="1" ht="15" customHeight="1" x14ac:dyDescent="0.25">
      <c r="A33" s="192"/>
      <c r="B33" s="192">
        <v>68</v>
      </c>
      <c r="C33" s="193"/>
      <c r="D33" s="164" t="s">
        <v>89</v>
      </c>
      <c r="E33" s="159">
        <f>E34</f>
        <v>114450.03517154422</v>
      </c>
      <c r="F33" s="159">
        <f>F34</f>
        <v>67253</v>
      </c>
      <c r="G33" s="194">
        <f>G34</f>
        <v>30000</v>
      </c>
      <c r="H33" s="194">
        <f>H34</f>
        <v>25000</v>
      </c>
      <c r="I33" s="194">
        <f>I34</f>
        <v>18000</v>
      </c>
    </row>
    <row r="34" spans="1:19" ht="15" customHeight="1" x14ac:dyDescent="0.25">
      <c r="A34" s="188"/>
      <c r="B34" s="188"/>
      <c r="C34" s="189">
        <v>6831</v>
      </c>
      <c r="D34" s="198" t="s">
        <v>136</v>
      </c>
      <c r="E34" s="172">
        <v>114450.03517154422</v>
      </c>
      <c r="F34" s="172">
        <f>133+67120</f>
        <v>67253</v>
      </c>
      <c r="G34" s="187">
        <v>30000</v>
      </c>
      <c r="H34" s="187">
        <v>25000</v>
      </c>
      <c r="I34" s="107">
        <v>18000</v>
      </c>
    </row>
    <row r="35" spans="1:19" s="45" customFormat="1" ht="15" customHeight="1" x14ac:dyDescent="0.25">
      <c r="A35" s="192">
        <v>7</v>
      </c>
      <c r="B35" s="192"/>
      <c r="C35" s="193"/>
      <c r="D35" s="164" t="s">
        <v>39</v>
      </c>
      <c r="E35" s="159">
        <f t="shared" ref="E35" si="0">E36</f>
        <v>1144.2696927466984</v>
      </c>
      <c r="F35" s="159">
        <f t="shared" ref="F35:I36" si="1">F36</f>
        <v>1195</v>
      </c>
      <c r="G35" s="194">
        <f t="shared" si="1"/>
        <v>1181</v>
      </c>
      <c r="H35" s="194">
        <f t="shared" si="1"/>
        <v>1168</v>
      </c>
      <c r="I35" s="194">
        <f t="shared" si="1"/>
        <v>1158</v>
      </c>
    </row>
    <row r="36" spans="1:19" s="45" customFormat="1" ht="15" customHeight="1" x14ac:dyDescent="0.25">
      <c r="A36" s="192"/>
      <c r="B36" s="192">
        <v>72</v>
      </c>
      <c r="C36" s="193"/>
      <c r="D36" s="199" t="s">
        <v>40</v>
      </c>
      <c r="E36" s="159">
        <f>E37</f>
        <v>1144.2696927466984</v>
      </c>
      <c r="F36" s="159">
        <f t="shared" si="1"/>
        <v>1195</v>
      </c>
      <c r="G36" s="194">
        <f t="shared" si="1"/>
        <v>1181</v>
      </c>
      <c r="H36" s="194">
        <f t="shared" si="1"/>
        <v>1168</v>
      </c>
      <c r="I36" s="194">
        <f t="shared" si="1"/>
        <v>1158</v>
      </c>
    </row>
    <row r="37" spans="1:19" s="45" customFormat="1" ht="15" customHeight="1" x14ac:dyDescent="0.25">
      <c r="A37" s="192"/>
      <c r="B37" s="80"/>
      <c r="C37" s="189">
        <v>7211</v>
      </c>
      <c r="D37" s="191" t="s">
        <v>137</v>
      </c>
      <c r="E37" s="172">
        <v>1144.2696927466984</v>
      </c>
      <c r="F37" s="172">
        <v>1195</v>
      </c>
      <c r="G37" s="187">
        <v>1181</v>
      </c>
      <c r="H37" s="187">
        <v>1168</v>
      </c>
      <c r="I37" s="107">
        <v>1158</v>
      </c>
    </row>
    <row r="38" spans="1:19" s="45" customFormat="1" ht="15" customHeight="1" x14ac:dyDescent="0.25">
      <c r="A38" s="88"/>
      <c r="B38" s="88"/>
      <c r="C38" s="88"/>
      <c r="D38" s="88"/>
      <c r="E38" s="88"/>
      <c r="F38" s="88"/>
      <c r="G38" s="108"/>
      <c r="H38" s="108"/>
      <c r="I38" s="108"/>
    </row>
    <row r="39" spans="1:19" s="45" customFormat="1" ht="26.25" x14ac:dyDescent="0.25">
      <c r="A39" s="22" t="s">
        <v>7</v>
      </c>
      <c r="B39" s="21" t="s">
        <v>8</v>
      </c>
      <c r="C39" s="21" t="s">
        <v>138</v>
      </c>
      <c r="D39" s="21" t="s">
        <v>11</v>
      </c>
      <c r="E39" s="22" t="s">
        <v>104</v>
      </c>
      <c r="F39" s="22" t="s">
        <v>198</v>
      </c>
      <c r="G39" s="121" t="s">
        <v>105</v>
      </c>
      <c r="H39" s="121" t="s">
        <v>106</v>
      </c>
      <c r="I39" s="121" t="s">
        <v>107</v>
      </c>
    </row>
    <row r="40" spans="1:19" s="45" customFormat="1" ht="15" customHeight="1" x14ac:dyDescent="0.25">
      <c r="A40" s="181"/>
      <c r="B40" s="181"/>
      <c r="C40" s="181"/>
      <c r="D40" s="200" t="s">
        <v>109</v>
      </c>
      <c r="E40" s="201">
        <f>E41+E81</f>
        <v>224161690.443113</v>
      </c>
      <c r="F40" s="161">
        <f>F41+F81</f>
        <v>266236745</v>
      </c>
      <c r="G40" s="160">
        <f>G41+G81</f>
        <v>275491305</v>
      </c>
      <c r="H40" s="160">
        <f>H41+H81</f>
        <v>336446077</v>
      </c>
      <c r="I40" s="160">
        <f>I41+I81</f>
        <v>284770286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19" s="45" customFormat="1" ht="15" customHeight="1" x14ac:dyDescent="0.25">
      <c r="A41" s="164">
        <v>3</v>
      </c>
      <c r="B41" s="164"/>
      <c r="C41" s="164"/>
      <c r="D41" s="164" t="s">
        <v>12</v>
      </c>
      <c r="E41" s="158">
        <f>E42+E47+E74+E79</f>
        <v>217879219.88</v>
      </c>
      <c r="F41" s="159">
        <f>F42+F47+F74+F79</f>
        <v>220710778</v>
      </c>
      <c r="G41" s="194">
        <f>G42+G47+G74+G79</f>
        <v>236015631</v>
      </c>
      <c r="H41" s="194">
        <f>H42+H47+H74+H79</f>
        <v>255972307</v>
      </c>
      <c r="I41" s="194">
        <f>I42+I47+I74+I79</f>
        <v>276641455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</row>
    <row r="42" spans="1:19" s="45" customFormat="1" ht="15" customHeight="1" x14ac:dyDescent="0.25">
      <c r="A42" s="164"/>
      <c r="B42" s="164">
        <v>31</v>
      </c>
      <c r="C42" s="164"/>
      <c r="D42" s="164" t="s">
        <v>13</v>
      </c>
      <c r="E42" s="158">
        <f>E43+E44+E45+E46</f>
        <v>100904122.58</v>
      </c>
      <c r="F42" s="159">
        <f>F43+F45+F44+F46</f>
        <v>110485036</v>
      </c>
      <c r="G42" s="194">
        <f>G43+G45+G44+G46</f>
        <v>116810346</v>
      </c>
      <c r="H42" s="194">
        <f>H43+H45+H44+H46</f>
        <v>119072682</v>
      </c>
      <c r="I42" s="194">
        <f>I43+I45+I44+I46</f>
        <v>121380286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</row>
    <row r="43" spans="1:19" s="45" customFormat="1" ht="15" customHeight="1" x14ac:dyDescent="0.25">
      <c r="A43" s="164"/>
      <c r="B43" s="186"/>
      <c r="C43" s="198">
        <v>3111</v>
      </c>
      <c r="D43" s="189" t="s">
        <v>140</v>
      </c>
      <c r="E43" s="171">
        <v>86100368.329999998</v>
      </c>
      <c r="F43" s="172">
        <v>94868287</v>
      </c>
      <c r="G43" s="187">
        <v>100122712</v>
      </c>
      <c r="H43" s="187">
        <v>102114712</v>
      </c>
      <c r="I43" s="122">
        <v>104146552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</row>
    <row r="44" spans="1:19" s="45" customFormat="1" ht="15" customHeight="1" x14ac:dyDescent="0.25">
      <c r="A44" s="164"/>
      <c r="B44" s="186"/>
      <c r="C44" s="198">
        <v>3114</v>
      </c>
      <c r="D44" s="179" t="s">
        <v>212</v>
      </c>
      <c r="E44" s="171">
        <v>242568.82</v>
      </c>
      <c r="F44" s="172">
        <v>284027</v>
      </c>
      <c r="G44" s="187">
        <v>0</v>
      </c>
      <c r="H44" s="187">
        <v>0</v>
      </c>
      <c r="I44" s="122">
        <v>0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</row>
    <row r="45" spans="1:19" s="45" customFormat="1" ht="15" customHeight="1" x14ac:dyDescent="0.25">
      <c r="A45" s="188"/>
      <c r="B45" s="188"/>
      <c r="C45" s="105">
        <v>3121</v>
      </c>
      <c r="D45" s="189" t="s">
        <v>141</v>
      </c>
      <c r="E45" s="171">
        <v>2497341.23</v>
      </c>
      <c r="F45" s="172">
        <v>2509645</v>
      </c>
      <c r="G45" s="187">
        <v>3100000</v>
      </c>
      <c r="H45" s="187">
        <v>3100000</v>
      </c>
      <c r="I45" s="122">
        <v>3100000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</row>
    <row r="46" spans="1:19" ht="15" customHeight="1" x14ac:dyDescent="0.25">
      <c r="A46" s="188"/>
      <c r="B46" s="188"/>
      <c r="C46" s="189">
        <v>3132</v>
      </c>
      <c r="D46" s="189" t="s">
        <v>142</v>
      </c>
      <c r="E46" s="171">
        <v>12063844.199999999</v>
      </c>
      <c r="F46" s="172">
        <v>12823077</v>
      </c>
      <c r="G46" s="187">
        <v>13587634</v>
      </c>
      <c r="H46" s="187">
        <v>13857970</v>
      </c>
      <c r="I46" s="122">
        <v>14133734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</row>
    <row r="47" spans="1:19" s="89" customFormat="1" ht="15" customHeight="1" x14ac:dyDescent="0.25">
      <c r="A47" s="188"/>
      <c r="B47" s="193">
        <v>32</v>
      </c>
      <c r="C47" s="189"/>
      <c r="D47" s="192" t="s">
        <v>23</v>
      </c>
      <c r="E47" s="158">
        <f>SUM(E48:E73)</f>
        <v>116244732.79999998</v>
      </c>
      <c r="F47" s="159">
        <f>SUM(F48:F73)</f>
        <v>109525893</v>
      </c>
      <c r="G47" s="194">
        <f>SUM(G48:G73)</f>
        <v>117729153</v>
      </c>
      <c r="H47" s="194">
        <f>SUM(H48:H73)</f>
        <v>135692993</v>
      </c>
      <c r="I47" s="194">
        <f>SUM(I48:I73)</f>
        <v>154154537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1:19" s="45" customFormat="1" ht="15" customHeight="1" x14ac:dyDescent="0.25">
      <c r="A48" s="188"/>
      <c r="B48" s="193"/>
      <c r="C48" s="189">
        <v>3211</v>
      </c>
      <c r="D48" s="189" t="s">
        <v>143</v>
      </c>
      <c r="E48" s="123">
        <v>85349.82</v>
      </c>
      <c r="F48" s="172">
        <v>434649</v>
      </c>
      <c r="G48" s="187">
        <v>161950</v>
      </c>
      <c r="H48" s="187">
        <v>161950</v>
      </c>
      <c r="I48" s="122">
        <v>161950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</row>
    <row r="49" spans="1:19" s="45" customFormat="1" ht="15" customHeight="1" x14ac:dyDescent="0.25">
      <c r="A49" s="188"/>
      <c r="B49" s="188"/>
      <c r="C49" s="189">
        <v>3212</v>
      </c>
      <c r="D49" s="189" t="s">
        <v>144</v>
      </c>
      <c r="E49" s="171">
        <v>2835217.22</v>
      </c>
      <c r="F49" s="172">
        <v>3200215</v>
      </c>
      <c r="G49" s="187">
        <v>3198493</v>
      </c>
      <c r="H49" s="187">
        <v>3198493</v>
      </c>
      <c r="I49" s="122">
        <v>3344993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</row>
    <row r="50" spans="1:19" ht="15" customHeight="1" x14ac:dyDescent="0.25">
      <c r="A50" s="188"/>
      <c r="B50" s="188"/>
      <c r="C50" s="189">
        <v>3213</v>
      </c>
      <c r="D50" s="189" t="s">
        <v>145</v>
      </c>
      <c r="E50" s="171">
        <v>138039.73000000001</v>
      </c>
      <c r="F50" s="172">
        <v>239329</v>
      </c>
      <c r="G50" s="187">
        <v>101183</v>
      </c>
      <c r="H50" s="187">
        <v>101183</v>
      </c>
      <c r="I50" s="122">
        <v>101183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19" ht="15" customHeight="1" x14ac:dyDescent="0.25">
      <c r="A51" s="188"/>
      <c r="B51" s="188"/>
      <c r="C51" s="189">
        <v>3214</v>
      </c>
      <c r="D51" s="189" t="s">
        <v>147</v>
      </c>
      <c r="E51" s="171">
        <v>5.43</v>
      </c>
      <c r="F51" s="172">
        <v>266</v>
      </c>
      <c r="G51" s="187">
        <v>266</v>
      </c>
      <c r="H51" s="187">
        <v>266</v>
      </c>
      <c r="I51" s="122">
        <v>266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1:19" ht="15" customHeight="1" x14ac:dyDescent="0.25">
      <c r="A52" s="188"/>
      <c r="B52" s="188"/>
      <c r="C52" s="189">
        <v>3221</v>
      </c>
      <c r="D52" s="189" t="s">
        <v>146</v>
      </c>
      <c r="E52" s="171">
        <v>2218519.77</v>
      </c>
      <c r="F52" s="172">
        <v>2002621</v>
      </c>
      <c r="G52" s="187">
        <v>2530212</v>
      </c>
      <c r="H52" s="187">
        <v>2530212</v>
      </c>
      <c r="I52" s="122">
        <v>2530212</v>
      </c>
    </row>
    <row r="53" spans="1:19" ht="15" customHeight="1" x14ac:dyDescent="0.25">
      <c r="A53" s="188"/>
      <c r="B53" s="188"/>
      <c r="C53" s="189">
        <v>3222</v>
      </c>
      <c r="D53" s="189" t="s">
        <v>148</v>
      </c>
      <c r="E53" s="171">
        <v>97102796.090000004</v>
      </c>
      <c r="F53" s="172">
        <v>80801883</v>
      </c>
      <c r="G53" s="187">
        <v>93239068</v>
      </c>
      <c r="H53" s="187">
        <v>110931487</v>
      </c>
      <c r="I53" s="122">
        <v>129480186</v>
      </c>
    </row>
    <row r="54" spans="1:19" ht="15" customHeight="1" x14ac:dyDescent="0.25">
      <c r="A54" s="188"/>
      <c r="B54" s="188"/>
      <c r="C54" s="189">
        <v>3223</v>
      </c>
      <c r="D54" s="189" t="s">
        <v>149</v>
      </c>
      <c r="E54" s="171">
        <v>3398778.66</v>
      </c>
      <c r="F54" s="172">
        <v>3391921</v>
      </c>
      <c r="G54" s="187">
        <v>2779433</v>
      </c>
      <c r="H54" s="187">
        <v>3052757</v>
      </c>
      <c r="I54" s="122">
        <v>3400133</v>
      </c>
    </row>
    <row r="55" spans="1:19" ht="15" customHeight="1" x14ac:dyDescent="0.25">
      <c r="A55" s="188"/>
      <c r="B55" s="188"/>
      <c r="C55" s="189">
        <v>3224</v>
      </c>
      <c r="D55" s="189" t="s">
        <v>150</v>
      </c>
      <c r="E55" s="171">
        <v>0</v>
      </c>
      <c r="F55" s="172">
        <v>333267</v>
      </c>
      <c r="G55" s="187">
        <v>2040</v>
      </c>
      <c r="H55" s="187">
        <v>2040</v>
      </c>
      <c r="I55" s="122">
        <v>2040</v>
      </c>
    </row>
    <row r="56" spans="1:19" ht="15" customHeight="1" x14ac:dyDescent="0.25">
      <c r="A56" s="188"/>
      <c r="B56" s="188"/>
      <c r="C56" s="189">
        <v>3225</v>
      </c>
      <c r="D56" s="189" t="s">
        <v>151</v>
      </c>
      <c r="E56" s="171">
        <v>607545.99</v>
      </c>
      <c r="F56" s="172">
        <v>656976</v>
      </c>
      <c r="G56" s="187">
        <v>722513</v>
      </c>
      <c r="H56" s="187">
        <v>722513</v>
      </c>
      <c r="I56" s="122">
        <v>722513</v>
      </c>
    </row>
    <row r="57" spans="1:19" ht="15" customHeight="1" x14ac:dyDescent="0.25">
      <c r="A57" s="188"/>
      <c r="B57" s="188"/>
      <c r="C57" s="202">
        <v>3231</v>
      </c>
      <c r="D57" s="189" t="s">
        <v>152</v>
      </c>
      <c r="E57" s="171">
        <v>187744.19</v>
      </c>
      <c r="F57" s="203">
        <v>178699</v>
      </c>
      <c r="G57" s="187">
        <v>252895</v>
      </c>
      <c r="H57" s="187">
        <v>252895</v>
      </c>
      <c r="I57" s="122">
        <v>252895</v>
      </c>
    </row>
    <row r="58" spans="1:19" ht="15" customHeight="1" x14ac:dyDescent="0.25">
      <c r="A58" s="188"/>
      <c r="B58" s="188"/>
      <c r="C58" s="202">
        <v>3232</v>
      </c>
      <c r="D58" s="189" t="s">
        <v>153</v>
      </c>
      <c r="E58" s="171">
        <v>3440940.13</v>
      </c>
      <c r="F58" s="172">
        <v>2927335</v>
      </c>
      <c r="G58" s="187">
        <v>6162933</v>
      </c>
      <c r="H58" s="187">
        <v>6162933</v>
      </c>
      <c r="I58" s="122">
        <v>6432633</v>
      </c>
    </row>
    <row r="59" spans="1:19" ht="15" customHeight="1" x14ac:dyDescent="0.25">
      <c r="A59" s="188"/>
      <c r="B59" s="188"/>
      <c r="C59" s="189">
        <v>3233</v>
      </c>
      <c r="D59" s="189" t="s">
        <v>154</v>
      </c>
      <c r="E59" s="171">
        <v>64645.19</v>
      </c>
      <c r="F59" s="172">
        <v>279582</v>
      </c>
      <c r="G59" s="187">
        <v>50233</v>
      </c>
      <c r="H59" s="187">
        <v>56869</v>
      </c>
      <c r="I59" s="122">
        <v>50233</v>
      </c>
    </row>
    <row r="60" spans="1:19" ht="15" customHeight="1" x14ac:dyDescent="0.25">
      <c r="A60" s="188"/>
      <c r="B60" s="188"/>
      <c r="C60" s="189">
        <v>3234</v>
      </c>
      <c r="D60" s="189" t="s">
        <v>155</v>
      </c>
      <c r="E60" s="171">
        <v>1170804.08</v>
      </c>
      <c r="F60" s="172">
        <v>1361712</v>
      </c>
      <c r="G60" s="187">
        <v>1346933</v>
      </c>
      <c r="H60" s="187">
        <v>1346933</v>
      </c>
      <c r="I60" s="122">
        <v>1346933</v>
      </c>
    </row>
    <row r="61" spans="1:19" ht="15" customHeight="1" x14ac:dyDescent="0.25">
      <c r="A61" s="188"/>
      <c r="B61" s="188"/>
      <c r="C61" s="189">
        <v>3235</v>
      </c>
      <c r="D61" s="189" t="s">
        <v>156</v>
      </c>
      <c r="E61" s="171">
        <v>255799.12</v>
      </c>
      <c r="F61" s="172">
        <v>402801</v>
      </c>
      <c r="G61" s="187">
        <v>286033</v>
      </c>
      <c r="H61" s="187">
        <v>286033</v>
      </c>
      <c r="I61" s="122">
        <v>286033</v>
      </c>
    </row>
    <row r="62" spans="1:19" ht="15" customHeight="1" x14ac:dyDescent="0.25">
      <c r="A62" s="188"/>
      <c r="B62" s="188"/>
      <c r="C62" s="189">
        <v>3236</v>
      </c>
      <c r="D62" s="189" t="s">
        <v>157</v>
      </c>
      <c r="E62" s="171">
        <v>824462.2</v>
      </c>
      <c r="F62" s="172">
        <v>743381</v>
      </c>
      <c r="G62" s="187">
        <v>1100133</v>
      </c>
      <c r="H62" s="187">
        <v>1100133</v>
      </c>
      <c r="I62" s="122">
        <v>1100133</v>
      </c>
    </row>
    <row r="63" spans="1:19" ht="15" customHeight="1" x14ac:dyDescent="0.25">
      <c r="A63" s="188"/>
      <c r="B63" s="188"/>
      <c r="C63" s="189">
        <v>3237</v>
      </c>
      <c r="D63" s="189" t="s">
        <v>158</v>
      </c>
      <c r="E63" s="171">
        <v>723385.33</v>
      </c>
      <c r="F63" s="172">
        <v>9214841</v>
      </c>
      <c r="G63" s="187">
        <v>1092379</v>
      </c>
      <c r="H63" s="187">
        <v>1405351</v>
      </c>
      <c r="I63" s="122">
        <v>742521</v>
      </c>
    </row>
    <row r="64" spans="1:19" ht="15" customHeight="1" x14ac:dyDescent="0.25">
      <c r="A64" s="188"/>
      <c r="B64" s="188"/>
      <c r="C64" s="189">
        <v>3238</v>
      </c>
      <c r="D64" s="189" t="s">
        <v>159</v>
      </c>
      <c r="E64" s="171">
        <v>772558.72</v>
      </c>
      <c r="F64" s="172">
        <v>624727</v>
      </c>
      <c r="G64" s="187">
        <v>1170366</v>
      </c>
      <c r="H64" s="187">
        <v>1170366</v>
      </c>
      <c r="I64" s="122">
        <v>1170366</v>
      </c>
    </row>
    <row r="65" spans="1:9" ht="15" customHeight="1" x14ac:dyDescent="0.25">
      <c r="A65" s="188"/>
      <c r="B65" s="188"/>
      <c r="C65" s="189">
        <v>3239</v>
      </c>
      <c r="D65" s="189" t="s">
        <v>160</v>
      </c>
      <c r="E65" s="171">
        <v>1175706.56</v>
      </c>
      <c r="F65" s="172">
        <v>1644308</v>
      </c>
      <c r="G65" s="187">
        <v>1917766</v>
      </c>
      <c r="H65" s="187">
        <v>1892655</v>
      </c>
      <c r="I65" s="122">
        <v>1711390</v>
      </c>
    </row>
    <row r="66" spans="1:9" ht="15" customHeight="1" x14ac:dyDescent="0.25">
      <c r="A66" s="188"/>
      <c r="B66" s="188"/>
      <c r="C66" s="189">
        <v>3241</v>
      </c>
      <c r="D66" s="189" t="s">
        <v>161</v>
      </c>
      <c r="E66" s="171">
        <v>6581.99</v>
      </c>
      <c r="F66" s="172">
        <v>52274</v>
      </c>
      <c r="G66" s="187">
        <v>7074</v>
      </c>
      <c r="H66" s="187">
        <v>7074</v>
      </c>
      <c r="I66" s="122">
        <v>7074</v>
      </c>
    </row>
    <row r="67" spans="1:9" ht="15" customHeight="1" x14ac:dyDescent="0.25">
      <c r="A67" s="188"/>
      <c r="B67" s="188"/>
      <c r="C67" s="189">
        <v>3291</v>
      </c>
      <c r="D67" s="189" t="s">
        <v>162</v>
      </c>
      <c r="E67" s="171">
        <v>5229</v>
      </c>
      <c r="F67" s="172">
        <v>4778</v>
      </c>
      <c r="G67" s="187">
        <v>4778</v>
      </c>
      <c r="H67" s="187">
        <v>4778</v>
      </c>
      <c r="I67" s="122">
        <v>4778</v>
      </c>
    </row>
    <row r="68" spans="1:9" ht="15" customHeight="1" x14ac:dyDescent="0.25">
      <c r="A68" s="188"/>
      <c r="B68" s="188"/>
      <c r="C68" s="189">
        <v>3292</v>
      </c>
      <c r="D68" s="189" t="s">
        <v>163</v>
      </c>
      <c r="E68" s="171">
        <v>648605.17000000004</v>
      </c>
      <c r="F68" s="172">
        <v>536864</v>
      </c>
      <c r="G68" s="187">
        <v>509585</v>
      </c>
      <c r="H68" s="187">
        <v>509585</v>
      </c>
      <c r="I68" s="122">
        <v>509585</v>
      </c>
    </row>
    <row r="69" spans="1:9" ht="15" customHeight="1" x14ac:dyDescent="0.25">
      <c r="A69" s="188"/>
      <c r="B69" s="188"/>
      <c r="C69" s="189">
        <v>3293</v>
      </c>
      <c r="D69" s="189" t="s">
        <v>164</v>
      </c>
      <c r="E69" s="171">
        <v>4615.1400000000003</v>
      </c>
      <c r="F69" s="172">
        <v>4911</v>
      </c>
      <c r="G69" s="187">
        <v>4878</v>
      </c>
      <c r="H69" s="187">
        <v>4878</v>
      </c>
      <c r="I69" s="122">
        <v>4878</v>
      </c>
    </row>
    <row r="70" spans="1:9" ht="15" customHeight="1" x14ac:dyDescent="0.25">
      <c r="A70" s="188"/>
      <c r="B70" s="188"/>
      <c r="C70" s="189">
        <v>3294</v>
      </c>
      <c r="D70" s="189" t="s">
        <v>165</v>
      </c>
      <c r="E70" s="171">
        <v>68974.33</v>
      </c>
      <c r="F70" s="172">
        <v>56407</v>
      </c>
      <c r="G70" s="187">
        <v>58380</v>
      </c>
      <c r="H70" s="187">
        <v>58380</v>
      </c>
      <c r="I70" s="122">
        <v>58380</v>
      </c>
    </row>
    <row r="71" spans="1:9" ht="15" customHeight="1" x14ac:dyDescent="0.25">
      <c r="A71" s="188"/>
      <c r="B71" s="188"/>
      <c r="C71" s="189">
        <v>3295</v>
      </c>
      <c r="D71" s="189" t="s">
        <v>166</v>
      </c>
      <c r="E71" s="171">
        <v>91338.16</v>
      </c>
      <c r="F71" s="172">
        <v>88128</v>
      </c>
      <c r="G71" s="187">
        <v>221532</v>
      </c>
      <c r="H71" s="187">
        <v>225132</v>
      </c>
      <c r="I71" s="122">
        <v>225132</v>
      </c>
    </row>
    <row r="72" spans="1:9" ht="15" customHeight="1" x14ac:dyDescent="0.25">
      <c r="A72" s="188"/>
      <c r="B72" s="188"/>
      <c r="C72" s="202">
        <v>3296</v>
      </c>
      <c r="D72" s="189" t="s">
        <v>167</v>
      </c>
      <c r="E72" s="171">
        <v>406049.24</v>
      </c>
      <c r="F72" s="172">
        <v>336054</v>
      </c>
      <c r="G72" s="187">
        <v>800133</v>
      </c>
      <c r="H72" s="187">
        <v>500133</v>
      </c>
      <c r="I72" s="122">
        <v>500133</v>
      </c>
    </row>
    <row r="73" spans="1:9" ht="15" customHeight="1" x14ac:dyDescent="0.25">
      <c r="A73" s="188"/>
      <c r="B73" s="188"/>
      <c r="C73" s="189">
        <v>3299</v>
      </c>
      <c r="D73" s="189" t="s">
        <v>168</v>
      </c>
      <c r="E73" s="171">
        <v>11041.54</v>
      </c>
      <c r="F73" s="172">
        <v>7964</v>
      </c>
      <c r="G73" s="187">
        <v>7964</v>
      </c>
      <c r="H73" s="187">
        <v>7964</v>
      </c>
      <c r="I73" s="122">
        <v>7964</v>
      </c>
    </row>
    <row r="74" spans="1:9" ht="15" customHeight="1" x14ac:dyDescent="0.25">
      <c r="A74" s="188"/>
      <c r="B74" s="192">
        <v>34</v>
      </c>
      <c r="C74" s="189"/>
      <c r="D74" s="204" t="s">
        <v>47</v>
      </c>
      <c r="E74" s="158">
        <f>E75+E76+E77+E78</f>
        <v>475497.95999999996</v>
      </c>
      <c r="F74" s="159">
        <f>F75+F76+F77+F78</f>
        <v>389410</v>
      </c>
      <c r="G74" s="194">
        <f>G75+G76+G77+G78</f>
        <v>530999</v>
      </c>
      <c r="H74" s="194">
        <f>H75+H76+H77+H78</f>
        <v>406499</v>
      </c>
      <c r="I74" s="194">
        <f>I75+I76+I77+I78</f>
        <v>306499</v>
      </c>
    </row>
    <row r="75" spans="1:9" ht="15" customHeight="1" x14ac:dyDescent="0.25">
      <c r="A75" s="188"/>
      <c r="B75" s="188"/>
      <c r="C75" s="189">
        <v>3431</v>
      </c>
      <c r="D75" s="189" t="s">
        <v>169</v>
      </c>
      <c r="E75" s="171">
        <v>18029.599999999999</v>
      </c>
      <c r="F75" s="172">
        <v>17386</v>
      </c>
      <c r="G75" s="187">
        <v>6132</v>
      </c>
      <c r="H75" s="187">
        <v>6132</v>
      </c>
      <c r="I75" s="122">
        <v>6132</v>
      </c>
    </row>
    <row r="76" spans="1:9" ht="15" customHeight="1" x14ac:dyDescent="0.25">
      <c r="A76" s="188"/>
      <c r="B76" s="188"/>
      <c r="C76" s="189">
        <v>3432</v>
      </c>
      <c r="D76" s="189" t="s">
        <v>170</v>
      </c>
      <c r="E76" s="171">
        <v>0</v>
      </c>
      <c r="F76" s="172">
        <v>1</v>
      </c>
      <c r="G76" s="187">
        <v>1</v>
      </c>
      <c r="H76" s="187">
        <v>1</v>
      </c>
      <c r="I76" s="122">
        <v>1</v>
      </c>
    </row>
    <row r="77" spans="1:9" ht="15" customHeight="1" x14ac:dyDescent="0.25">
      <c r="A77" s="188"/>
      <c r="B77" s="188"/>
      <c r="C77" s="189">
        <v>3433</v>
      </c>
      <c r="D77" s="189" t="s">
        <v>171</v>
      </c>
      <c r="E77" s="171">
        <v>457468.36</v>
      </c>
      <c r="F77" s="172">
        <v>371757</v>
      </c>
      <c r="G77" s="187">
        <v>524633</v>
      </c>
      <c r="H77" s="187">
        <v>400133</v>
      </c>
      <c r="I77" s="122">
        <v>300133</v>
      </c>
    </row>
    <row r="78" spans="1:9" ht="15" customHeight="1" x14ac:dyDescent="0.25">
      <c r="A78" s="188"/>
      <c r="B78" s="188"/>
      <c r="C78" s="189">
        <v>3434</v>
      </c>
      <c r="D78" s="189" t="s">
        <v>172</v>
      </c>
      <c r="E78" s="171">
        <v>0</v>
      </c>
      <c r="F78" s="172">
        <v>266</v>
      </c>
      <c r="G78" s="187">
        <v>233</v>
      </c>
      <c r="H78" s="187">
        <v>233</v>
      </c>
      <c r="I78" s="122">
        <v>233</v>
      </c>
    </row>
    <row r="79" spans="1:9" ht="15" customHeight="1" x14ac:dyDescent="0.25">
      <c r="A79" s="188"/>
      <c r="B79" s="192">
        <v>38</v>
      </c>
      <c r="C79" s="189"/>
      <c r="D79" s="204" t="s">
        <v>48</v>
      </c>
      <c r="E79" s="158">
        <f>E80</f>
        <v>254866.54</v>
      </c>
      <c r="F79" s="159">
        <f>F80</f>
        <v>310439</v>
      </c>
      <c r="G79" s="194">
        <f>G80</f>
        <v>945133</v>
      </c>
      <c r="H79" s="194">
        <f>H80</f>
        <v>800133</v>
      </c>
      <c r="I79" s="194">
        <f>I80</f>
        <v>800133</v>
      </c>
    </row>
    <row r="80" spans="1:9" ht="15" customHeight="1" x14ac:dyDescent="0.25">
      <c r="A80" s="188"/>
      <c r="B80" s="188"/>
      <c r="C80" s="189">
        <v>3834</v>
      </c>
      <c r="D80" s="189" t="s">
        <v>229</v>
      </c>
      <c r="E80" s="171">
        <v>254866.54</v>
      </c>
      <c r="F80" s="172">
        <v>310439</v>
      </c>
      <c r="G80" s="187">
        <v>945133</v>
      </c>
      <c r="H80" s="187">
        <v>800133</v>
      </c>
      <c r="I80" s="122">
        <v>800133</v>
      </c>
    </row>
    <row r="81" spans="1:9" s="45" customFormat="1" ht="15" customHeight="1" x14ac:dyDescent="0.25">
      <c r="A81" s="205">
        <v>4</v>
      </c>
      <c r="B81" s="192"/>
      <c r="C81" s="193"/>
      <c r="D81" s="206" t="s">
        <v>14</v>
      </c>
      <c r="E81" s="158">
        <f>E82+E85+E99</f>
        <v>6282470.5631130124</v>
      </c>
      <c r="F81" s="159">
        <f>F82+F85+F99</f>
        <v>45525967</v>
      </c>
      <c r="G81" s="194">
        <f>G82+G85+G99</f>
        <v>39475674</v>
      </c>
      <c r="H81" s="194">
        <f>H82+H85+H99</f>
        <v>80473770</v>
      </c>
      <c r="I81" s="194">
        <f>I82+I85+I99</f>
        <v>8128831</v>
      </c>
    </row>
    <row r="82" spans="1:9" ht="15" customHeight="1" x14ac:dyDescent="0.25">
      <c r="A82" s="188"/>
      <c r="B82" s="164">
        <v>41</v>
      </c>
      <c r="C82" s="204"/>
      <c r="D82" s="206" t="s">
        <v>15</v>
      </c>
      <c r="E82" s="158">
        <f>E83+E84</f>
        <v>79633.679999999993</v>
      </c>
      <c r="F82" s="159">
        <f>F83+F84</f>
        <v>132723</v>
      </c>
      <c r="G82" s="194">
        <f>G83+G84</f>
        <v>0</v>
      </c>
      <c r="H82" s="194">
        <f>H83+H84</f>
        <v>0</v>
      </c>
      <c r="I82" s="194">
        <f>I83+I84</f>
        <v>0</v>
      </c>
    </row>
    <row r="83" spans="1:9" s="91" customFormat="1" ht="15" customHeight="1" x14ac:dyDescent="0.25">
      <c r="A83" s="188"/>
      <c r="B83" s="180"/>
      <c r="C83" s="202">
        <v>4123</v>
      </c>
      <c r="D83" s="207" t="s">
        <v>173</v>
      </c>
      <c r="E83" s="171">
        <v>0</v>
      </c>
      <c r="F83" s="172">
        <v>132723</v>
      </c>
      <c r="G83" s="187">
        <v>0</v>
      </c>
      <c r="H83" s="187">
        <v>0</v>
      </c>
      <c r="I83" s="187">
        <v>0</v>
      </c>
    </row>
    <row r="84" spans="1:9" ht="15" customHeight="1" x14ac:dyDescent="0.25">
      <c r="A84" s="188"/>
      <c r="B84" s="188"/>
      <c r="C84" s="202">
        <v>4124</v>
      </c>
      <c r="D84" s="202" t="s">
        <v>174</v>
      </c>
      <c r="E84" s="171">
        <v>79633.679999999993</v>
      </c>
      <c r="F84" s="172"/>
      <c r="G84" s="187">
        <v>0</v>
      </c>
      <c r="H84" s="187">
        <v>0</v>
      </c>
      <c r="I84" s="124">
        <v>0</v>
      </c>
    </row>
    <row r="85" spans="1:9" s="45" customFormat="1" ht="15" customHeight="1" x14ac:dyDescent="0.25">
      <c r="A85" s="192"/>
      <c r="B85" s="164">
        <v>42</v>
      </c>
      <c r="C85" s="208"/>
      <c r="D85" s="193" t="s">
        <v>49</v>
      </c>
      <c r="E85" s="158">
        <f>SUM(E86:E98)</f>
        <v>5271573.8531130124</v>
      </c>
      <c r="F85" s="159">
        <f>SUM(F86:F98)</f>
        <v>23576398</v>
      </c>
      <c r="G85" s="194">
        <f>SUM(G86:G98)</f>
        <v>6181018</v>
      </c>
      <c r="H85" s="194">
        <f>SUM(H86:H98)</f>
        <v>6596441</v>
      </c>
      <c r="I85" s="194">
        <f>SUM(I86:I98)</f>
        <v>7971326</v>
      </c>
    </row>
    <row r="86" spans="1:9" ht="15" customHeight="1" x14ac:dyDescent="0.25">
      <c r="A86" s="188"/>
      <c r="B86" s="164"/>
      <c r="C86" s="209">
        <v>4212</v>
      </c>
      <c r="D86" s="189" t="s">
        <v>175</v>
      </c>
      <c r="E86" s="171">
        <v>0</v>
      </c>
      <c r="F86" s="172">
        <v>664</v>
      </c>
      <c r="G86" s="187">
        <v>0</v>
      </c>
      <c r="H86" s="187">
        <v>0</v>
      </c>
      <c r="I86" s="187">
        <v>0</v>
      </c>
    </row>
    <row r="87" spans="1:9" ht="15" customHeight="1" x14ac:dyDescent="0.25">
      <c r="A87" s="180"/>
      <c r="B87" s="210"/>
      <c r="C87" s="211">
        <v>4214</v>
      </c>
      <c r="D87" s="207" t="s">
        <v>176</v>
      </c>
      <c r="E87" s="171">
        <v>0</v>
      </c>
      <c r="F87" s="172">
        <v>12102</v>
      </c>
      <c r="G87" s="187">
        <v>2508</v>
      </c>
      <c r="H87" s="187">
        <v>2495</v>
      </c>
      <c r="I87" s="187">
        <v>2485</v>
      </c>
    </row>
    <row r="88" spans="1:9" ht="15" customHeight="1" x14ac:dyDescent="0.25">
      <c r="A88" s="186"/>
      <c r="B88" s="180"/>
      <c r="C88" s="198">
        <v>4221</v>
      </c>
      <c r="D88" s="207" t="s">
        <v>177</v>
      </c>
      <c r="E88" s="171">
        <v>673419.35</v>
      </c>
      <c r="F88" s="172">
        <v>137436</v>
      </c>
      <c r="G88" s="187">
        <v>1064817</v>
      </c>
      <c r="H88" s="187">
        <v>1044817</v>
      </c>
      <c r="I88" s="187">
        <v>1544817</v>
      </c>
    </row>
    <row r="89" spans="1:9" ht="15" customHeight="1" x14ac:dyDescent="0.25">
      <c r="A89" s="186"/>
      <c r="B89" s="186"/>
      <c r="C89" s="189">
        <v>4222</v>
      </c>
      <c r="D89" s="189" t="s">
        <v>178</v>
      </c>
      <c r="E89" s="171">
        <v>0</v>
      </c>
      <c r="F89" s="172">
        <v>19378</v>
      </c>
      <c r="G89" s="187">
        <v>60233</v>
      </c>
      <c r="H89" s="187">
        <v>50233</v>
      </c>
      <c r="I89" s="122">
        <v>50233</v>
      </c>
    </row>
    <row r="90" spans="1:9" ht="15" customHeight="1" x14ac:dyDescent="0.25">
      <c r="A90" s="186"/>
      <c r="B90" s="186"/>
      <c r="C90" s="189">
        <v>4223</v>
      </c>
      <c r="D90" s="189" t="s">
        <v>179</v>
      </c>
      <c r="E90" s="171">
        <v>130405.25045059394</v>
      </c>
      <c r="F90" s="172">
        <v>397139</v>
      </c>
      <c r="G90" s="212">
        <v>13372</v>
      </c>
      <c r="H90" s="212">
        <v>13372</v>
      </c>
      <c r="I90" s="122">
        <v>13372</v>
      </c>
    </row>
    <row r="91" spans="1:9" ht="15" customHeight="1" x14ac:dyDescent="0.25">
      <c r="A91" s="186"/>
      <c r="B91" s="186"/>
      <c r="C91" s="189">
        <v>4224</v>
      </c>
      <c r="D91" s="189" t="s">
        <v>180</v>
      </c>
      <c r="E91" s="171">
        <v>4024952.9895135709</v>
      </c>
      <c r="F91" s="172">
        <v>22609866</v>
      </c>
      <c r="G91" s="212">
        <v>4882815</v>
      </c>
      <c r="H91" s="212">
        <v>4328252</v>
      </c>
      <c r="I91" s="122">
        <v>5803147</v>
      </c>
    </row>
    <row r="92" spans="1:9" ht="15" customHeight="1" x14ac:dyDescent="0.25">
      <c r="A92" s="186"/>
      <c r="B92" s="186"/>
      <c r="C92" s="189">
        <v>4225</v>
      </c>
      <c r="D92" s="189" t="s">
        <v>181</v>
      </c>
      <c r="E92" s="171">
        <v>2738.82</v>
      </c>
      <c r="F92" s="172">
        <v>13405</v>
      </c>
      <c r="G92" s="212">
        <v>13372</v>
      </c>
      <c r="H92" s="212">
        <v>13372</v>
      </c>
      <c r="I92" s="122">
        <v>13372</v>
      </c>
    </row>
    <row r="93" spans="1:9" ht="15" customHeight="1" x14ac:dyDescent="0.25">
      <c r="A93" s="186"/>
      <c r="B93" s="186"/>
      <c r="C93" s="189">
        <v>4227</v>
      </c>
      <c r="D93" s="189" t="s">
        <v>182</v>
      </c>
      <c r="E93" s="171">
        <v>45898.85</v>
      </c>
      <c r="F93" s="172">
        <v>13405</v>
      </c>
      <c r="G93" s="212">
        <v>13372</v>
      </c>
      <c r="H93" s="212">
        <v>13372</v>
      </c>
      <c r="I93" s="122">
        <v>13372</v>
      </c>
    </row>
    <row r="94" spans="1:9" ht="15" customHeight="1" x14ac:dyDescent="0.25">
      <c r="A94" s="186"/>
      <c r="B94" s="186"/>
      <c r="C94" s="189">
        <v>4231</v>
      </c>
      <c r="D94" s="189" t="s">
        <v>183</v>
      </c>
      <c r="E94" s="171">
        <v>7347.8664808547346</v>
      </c>
      <c r="F94" s="172">
        <v>254000</v>
      </c>
      <c r="G94" s="212">
        <v>50000</v>
      </c>
      <c r="H94" s="212">
        <v>0</v>
      </c>
      <c r="I94" s="122">
        <v>0</v>
      </c>
    </row>
    <row r="95" spans="1:9" ht="15" customHeight="1" x14ac:dyDescent="0.25">
      <c r="A95" s="186"/>
      <c r="B95" s="186"/>
      <c r="C95" s="189">
        <v>4241</v>
      </c>
      <c r="D95" s="189" t="s">
        <v>184</v>
      </c>
      <c r="E95" s="171">
        <v>1052.3724202004114</v>
      </c>
      <c r="F95" s="172">
        <v>929</v>
      </c>
      <c r="G95" s="212">
        <v>896</v>
      </c>
      <c r="H95" s="212">
        <v>896</v>
      </c>
      <c r="I95" s="122">
        <v>896</v>
      </c>
    </row>
    <row r="96" spans="1:9" ht="15" customHeight="1" x14ac:dyDescent="0.25">
      <c r="A96" s="186"/>
      <c r="B96" s="186"/>
      <c r="C96" s="189">
        <v>4242</v>
      </c>
      <c r="D96" s="189" t="s">
        <v>185</v>
      </c>
      <c r="E96" s="171">
        <v>0</v>
      </c>
      <c r="F96" s="172">
        <v>266</v>
      </c>
      <c r="G96" s="212">
        <v>233</v>
      </c>
      <c r="H96" s="212">
        <v>233</v>
      </c>
      <c r="I96" s="122">
        <v>233</v>
      </c>
    </row>
    <row r="97" spans="1:9" ht="15" customHeight="1" x14ac:dyDescent="0.25">
      <c r="A97" s="186"/>
      <c r="B97" s="186"/>
      <c r="C97" s="189">
        <v>4262</v>
      </c>
      <c r="D97" s="189" t="s">
        <v>186</v>
      </c>
      <c r="E97" s="171">
        <v>385240.73529497639</v>
      </c>
      <c r="F97" s="172">
        <v>117675</v>
      </c>
      <c r="G97" s="212">
        <v>79300</v>
      </c>
      <c r="H97" s="212">
        <v>1129299</v>
      </c>
      <c r="I97" s="122">
        <v>529299</v>
      </c>
    </row>
    <row r="98" spans="1:9" ht="15" customHeight="1" x14ac:dyDescent="0.25">
      <c r="A98" s="186"/>
      <c r="B98" s="186"/>
      <c r="C98" s="189">
        <v>4264</v>
      </c>
      <c r="D98" s="189" t="s">
        <v>187</v>
      </c>
      <c r="E98" s="171">
        <v>517.61895281704153</v>
      </c>
      <c r="F98" s="172">
        <v>133</v>
      </c>
      <c r="G98" s="212">
        <v>100</v>
      </c>
      <c r="H98" s="212">
        <v>100</v>
      </c>
      <c r="I98" s="122">
        <v>100</v>
      </c>
    </row>
    <row r="99" spans="1:9" s="45" customFormat="1" ht="15" customHeight="1" x14ac:dyDescent="0.25">
      <c r="A99" s="164"/>
      <c r="B99" s="164">
        <v>45</v>
      </c>
      <c r="C99" s="193"/>
      <c r="D99" s="193" t="s">
        <v>51</v>
      </c>
      <c r="E99" s="158">
        <f>E100+E101</f>
        <v>931263.03</v>
      </c>
      <c r="F99" s="159">
        <f>F100+F101</f>
        <v>21816846</v>
      </c>
      <c r="G99" s="194">
        <f>G100+G101</f>
        <v>33294656</v>
      </c>
      <c r="H99" s="194">
        <f>H100+H101</f>
        <v>73877329</v>
      </c>
      <c r="I99" s="194">
        <f>I100+I101</f>
        <v>157505</v>
      </c>
    </row>
    <row r="100" spans="1:9" ht="15" customHeight="1" x14ac:dyDescent="0.25">
      <c r="A100" s="186"/>
      <c r="B100" s="186"/>
      <c r="C100" s="189">
        <v>4511</v>
      </c>
      <c r="D100" s="189" t="s">
        <v>188</v>
      </c>
      <c r="E100" s="171">
        <v>931263.03</v>
      </c>
      <c r="F100" s="172">
        <v>21815386</v>
      </c>
      <c r="G100" s="212">
        <v>33293329</v>
      </c>
      <c r="H100" s="212">
        <v>73876002</v>
      </c>
      <c r="I100" s="122">
        <v>156178</v>
      </c>
    </row>
    <row r="101" spans="1:9" ht="15" customHeight="1" x14ac:dyDescent="0.25">
      <c r="A101" s="186"/>
      <c r="B101" s="186"/>
      <c r="C101" s="189">
        <v>4521</v>
      </c>
      <c r="D101" s="189" t="s">
        <v>189</v>
      </c>
      <c r="E101" s="171">
        <v>0</v>
      </c>
      <c r="F101" s="172">
        <v>1460</v>
      </c>
      <c r="G101" s="212">
        <v>1327</v>
      </c>
      <c r="H101" s="212">
        <v>1327</v>
      </c>
      <c r="I101" s="122">
        <v>1327</v>
      </c>
    </row>
    <row r="102" spans="1:9" x14ac:dyDescent="0.25">
      <c r="G102" s="87"/>
      <c r="H102" s="87"/>
      <c r="I102" s="102"/>
    </row>
    <row r="103" spans="1:9" x14ac:dyDescent="0.25">
      <c r="G103" s="103"/>
      <c r="H103" s="103"/>
      <c r="I103" s="103"/>
    </row>
    <row r="104" spans="1:9" ht="15" customHeight="1" x14ac:dyDescent="0.25">
      <c r="G104" s="103"/>
      <c r="H104" s="103"/>
      <c r="I104" s="103"/>
    </row>
    <row r="105" spans="1:9" x14ac:dyDescent="0.25">
      <c r="G105" s="103"/>
      <c r="H105" s="103"/>
      <c r="I105" s="103"/>
    </row>
    <row r="106" spans="1:9" x14ac:dyDescent="0.25">
      <c r="G106" s="103"/>
      <c r="H106" s="103"/>
      <c r="I106" s="103"/>
    </row>
    <row r="107" spans="1:9" x14ac:dyDescent="0.25">
      <c r="G107" s="103"/>
      <c r="H107" s="103"/>
      <c r="I107" s="103"/>
    </row>
    <row r="108" spans="1:9" x14ac:dyDescent="0.25">
      <c r="G108" s="103"/>
      <c r="H108" s="103"/>
      <c r="I108" s="103"/>
    </row>
    <row r="109" spans="1:9" ht="15" customHeight="1" x14ac:dyDescent="0.25">
      <c r="G109" s="103"/>
      <c r="H109" s="103"/>
      <c r="I109" s="103"/>
    </row>
    <row r="110" spans="1:9" x14ac:dyDescent="0.25">
      <c r="G110" s="103"/>
      <c r="H110" s="103"/>
      <c r="I110" s="103"/>
    </row>
    <row r="111" spans="1:9" x14ac:dyDescent="0.25">
      <c r="G111" s="103"/>
      <c r="H111" s="103"/>
      <c r="I111" s="103"/>
    </row>
    <row r="112" spans="1:9" x14ac:dyDescent="0.25">
      <c r="G112" s="103"/>
      <c r="H112" s="103"/>
      <c r="I112" s="103"/>
    </row>
    <row r="113" spans="1:9" x14ac:dyDescent="0.25">
      <c r="G113" s="103"/>
      <c r="H113" s="103"/>
      <c r="I113" s="103"/>
    </row>
    <row r="114" spans="1:9" ht="18.75" customHeight="1" x14ac:dyDescent="0.25">
      <c r="G114" s="103"/>
      <c r="H114" s="103"/>
      <c r="I114" s="103"/>
    </row>
    <row r="115" spans="1:9" ht="18.75" customHeight="1" x14ac:dyDescent="0.25">
      <c r="G115" s="103"/>
      <c r="H115" s="103"/>
      <c r="I115" s="103"/>
    </row>
    <row r="116" spans="1:9" x14ac:dyDescent="0.25">
      <c r="G116" s="103"/>
      <c r="H116" s="103"/>
      <c r="I116" s="103"/>
    </row>
    <row r="117" spans="1:9" x14ac:dyDescent="0.25">
      <c r="G117" s="103"/>
      <c r="H117" s="103"/>
      <c r="I117" s="103"/>
    </row>
    <row r="118" spans="1:9" x14ac:dyDescent="0.25">
      <c r="G118" s="103"/>
      <c r="H118" s="103"/>
      <c r="I118" s="103"/>
    </row>
    <row r="119" spans="1:9" x14ac:dyDescent="0.25">
      <c r="G119" s="103"/>
      <c r="H119" s="103"/>
      <c r="I119" s="103"/>
    </row>
    <row r="120" spans="1:9" x14ac:dyDescent="0.25">
      <c r="G120" s="103"/>
      <c r="H120" s="103"/>
      <c r="I120" s="103"/>
    </row>
    <row r="121" spans="1:9" x14ac:dyDescent="0.25">
      <c r="G121" s="103"/>
      <c r="H121" s="103"/>
      <c r="I121" s="103"/>
    </row>
    <row r="125" spans="1:9" s="49" customFormat="1" x14ac:dyDescent="0.25">
      <c r="A125"/>
      <c r="B125"/>
      <c r="C125"/>
      <c r="D125"/>
      <c r="E125"/>
      <c r="F125"/>
      <c r="G125"/>
      <c r="H125"/>
      <c r="I125"/>
    </row>
  </sheetData>
  <mergeCells count="3">
    <mergeCell ref="A2:I2"/>
    <mergeCell ref="A4:I4"/>
    <mergeCell ref="A6:I6"/>
  </mergeCells>
  <pageMargins left="0.7" right="0.7" top="0.75" bottom="0.75" header="0.3" footer="0.3"/>
  <pageSetup paperSize="9" scale="65" fitToHeight="0" orientation="landscape" r:id="rId1"/>
  <rowBreaks count="1" manualBreakCount="1">
    <brk id="38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K66"/>
  <sheetViews>
    <sheetView topLeftCell="A16" zoomScale="85" zoomScaleNormal="85" workbookViewId="0">
      <selection activeCell="B55" sqref="B55"/>
    </sheetView>
  </sheetViews>
  <sheetFormatPr defaultRowHeight="15" x14ac:dyDescent="0.25"/>
  <cols>
    <col min="1" max="1" width="10" customWidth="1"/>
    <col min="2" max="2" width="59.85546875" customWidth="1"/>
    <col min="3" max="3" width="20.140625" customWidth="1"/>
    <col min="4" max="4" width="20.85546875" customWidth="1"/>
    <col min="5" max="5" width="21.42578125" customWidth="1"/>
    <col min="6" max="6" width="23.85546875" customWidth="1"/>
    <col min="7" max="7" width="23.28515625" customWidth="1"/>
    <col min="8" max="8" width="11.28515625" bestFit="1" customWidth="1"/>
    <col min="9" max="9" width="16.7109375" customWidth="1"/>
    <col min="10" max="10" width="18" customWidth="1"/>
    <col min="11" max="11" width="17.7109375" customWidth="1"/>
    <col min="12" max="12" width="18.85546875" customWidth="1"/>
  </cols>
  <sheetData>
    <row r="1" spans="1:11" ht="18" x14ac:dyDescent="0.25">
      <c r="B1" s="3"/>
      <c r="C1" s="3"/>
      <c r="D1" s="4"/>
      <c r="E1" s="4"/>
    </row>
    <row r="2" spans="1:11" ht="15.75" customHeight="1" x14ac:dyDescent="0.25">
      <c r="B2" s="240" t="s">
        <v>110</v>
      </c>
      <c r="C2" s="240"/>
      <c r="D2" s="240"/>
      <c r="E2" s="240"/>
      <c r="F2" s="240"/>
      <c r="G2" s="240"/>
    </row>
    <row r="3" spans="1:11" ht="18" x14ac:dyDescent="0.25">
      <c r="B3" s="3"/>
      <c r="C3" s="3"/>
      <c r="D3" s="4"/>
      <c r="E3" s="4"/>
    </row>
    <row r="4" spans="1:11" ht="25.5" x14ac:dyDescent="0.25">
      <c r="A4" s="90"/>
      <c r="B4" s="22" t="s">
        <v>16</v>
      </c>
      <c r="C4" s="22" t="s">
        <v>111</v>
      </c>
      <c r="D4" s="22" t="s">
        <v>112</v>
      </c>
      <c r="E4" s="22" t="s">
        <v>113</v>
      </c>
      <c r="F4" s="22" t="s">
        <v>114</v>
      </c>
      <c r="G4" s="22" t="s">
        <v>115</v>
      </c>
    </row>
    <row r="5" spans="1:11" s="45" customFormat="1" ht="15" customHeight="1" x14ac:dyDescent="0.25">
      <c r="A5" s="104"/>
      <c r="B5" s="164" t="s">
        <v>108</v>
      </c>
      <c r="C5" s="158">
        <f>C6+C9+C11+C13+C23+C25</f>
        <v>222471612.75000003</v>
      </c>
      <c r="D5" s="159">
        <f t="shared" ref="D5" si="0">D6+D9+D11+D13+D23+D25</f>
        <v>265429011</v>
      </c>
      <c r="E5" s="159">
        <f>E6+E9+E11+E13+E23+E25</f>
        <v>275510500</v>
      </c>
      <c r="F5" s="159">
        <f t="shared" ref="F5" si="1">F6+F9+F11+F13+F23+F25</f>
        <v>336389949</v>
      </c>
      <c r="G5" s="159">
        <f t="shared" ref="G5" si="2">G6+G9+G11+G13+G23+G25</f>
        <v>284757925</v>
      </c>
      <c r="H5" s="48"/>
      <c r="I5" s="48"/>
      <c r="J5" s="48"/>
      <c r="K5" s="48"/>
    </row>
    <row r="6" spans="1:11" s="45" customFormat="1" ht="15" customHeight="1" x14ac:dyDescent="0.25">
      <c r="A6" s="156">
        <v>1</v>
      </c>
      <c r="B6" s="164" t="s">
        <v>10</v>
      </c>
      <c r="C6" s="158">
        <f>C7+C8</f>
        <v>37825671.649999999</v>
      </c>
      <c r="D6" s="159">
        <f>D7+D8</f>
        <v>10041713</v>
      </c>
      <c r="E6" s="159">
        <f>E7+E8</f>
        <v>17539745</v>
      </c>
      <c r="F6" s="159">
        <f>F7+F8</f>
        <v>5539745</v>
      </c>
      <c r="G6" s="159">
        <f>G7+G8</f>
        <v>6880306</v>
      </c>
      <c r="H6" s="48"/>
      <c r="I6" s="48"/>
    </row>
    <row r="7" spans="1:11" ht="15" customHeight="1" x14ac:dyDescent="0.25">
      <c r="A7" s="163">
        <v>11</v>
      </c>
      <c r="B7" s="165" t="s">
        <v>10</v>
      </c>
      <c r="C7" s="171">
        <v>37725007.640000001</v>
      </c>
      <c r="D7" s="172">
        <v>9352063</v>
      </c>
      <c r="E7" s="172">
        <v>17539745</v>
      </c>
      <c r="F7" s="172">
        <v>5539745</v>
      </c>
      <c r="G7" s="172">
        <v>6880306</v>
      </c>
      <c r="H7" s="49"/>
    </row>
    <row r="8" spans="1:11" ht="15" customHeight="1" x14ac:dyDescent="0.25">
      <c r="A8" s="163">
        <v>12</v>
      </c>
      <c r="B8" s="166" t="s">
        <v>41</v>
      </c>
      <c r="C8" s="171">
        <v>100664.01</v>
      </c>
      <c r="D8" s="172">
        <v>689650</v>
      </c>
      <c r="E8" s="172">
        <v>0</v>
      </c>
      <c r="F8" s="172">
        <v>0</v>
      </c>
      <c r="G8" s="172">
        <v>0</v>
      </c>
      <c r="H8" s="49"/>
    </row>
    <row r="9" spans="1:11" s="45" customFormat="1" ht="15" customHeight="1" x14ac:dyDescent="0.25">
      <c r="A9" s="157">
        <v>3</v>
      </c>
      <c r="B9" s="167" t="s">
        <v>26</v>
      </c>
      <c r="C9" s="158">
        <f>C10</f>
        <v>2256403.59</v>
      </c>
      <c r="D9" s="159">
        <f>D10</f>
        <v>1960007</v>
      </c>
      <c r="E9" s="159">
        <f>E10</f>
        <v>1698796</v>
      </c>
      <c r="F9" s="159">
        <f>F10</f>
        <v>1709831</v>
      </c>
      <c r="G9" s="159">
        <f>G10</f>
        <v>1770277</v>
      </c>
      <c r="H9" s="98"/>
      <c r="I9"/>
      <c r="J9"/>
      <c r="K9"/>
    </row>
    <row r="10" spans="1:11" ht="15" customHeight="1" x14ac:dyDescent="0.25">
      <c r="A10" s="163">
        <v>31</v>
      </c>
      <c r="B10" s="168" t="s">
        <v>26</v>
      </c>
      <c r="C10" s="171">
        <v>2256403.59</v>
      </c>
      <c r="D10" s="172">
        <v>1960007</v>
      </c>
      <c r="E10" s="172">
        <v>1698796</v>
      </c>
      <c r="F10" s="172">
        <v>1709831</v>
      </c>
      <c r="G10" s="172">
        <v>1770277</v>
      </c>
      <c r="H10" s="49"/>
    </row>
    <row r="11" spans="1:11" s="45" customFormat="1" ht="15" customHeight="1" x14ac:dyDescent="0.25">
      <c r="A11" s="157">
        <v>4</v>
      </c>
      <c r="B11" s="167" t="s">
        <v>199</v>
      </c>
      <c r="C11" s="158">
        <f>C12</f>
        <v>178107073.5</v>
      </c>
      <c r="D11" s="159">
        <f>D12</f>
        <v>209018870</v>
      </c>
      <c r="E11" s="159">
        <f>E12</f>
        <v>234208389</v>
      </c>
      <c r="F11" s="159">
        <f>F12</f>
        <v>253870568</v>
      </c>
      <c r="G11" s="159">
        <f>G12</f>
        <v>275383781</v>
      </c>
      <c r="H11" s="98"/>
      <c r="I11"/>
      <c r="J11"/>
      <c r="K11"/>
    </row>
    <row r="12" spans="1:11" ht="15" customHeight="1" x14ac:dyDescent="0.25">
      <c r="A12" s="163">
        <v>43</v>
      </c>
      <c r="B12" s="168" t="s">
        <v>31</v>
      </c>
      <c r="C12" s="171">
        <v>178107073.5</v>
      </c>
      <c r="D12" s="172">
        <v>209018870</v>
      </c>
      <c r="E12" s="172">
        <v>234208389</v>
      </c>
      <c r="F12" s="172">
        <v>253870568</v>
      </c>
      <c r="G12" s="172">
        <v>275383781</v>
      </c>
      <c r="H12" s="49"/>
    </row>
    <row r="13" spans="1:11" s="45" customFormat="1" ht="15" customHeight="1" x14ac:dyDescent="0.25">
      <c r="A13" s="157">
        <v>5</v>
      </c>
      <c r="B13" s="169" t="s">
        <v>200</v>
      </c>
      <c r="C13" s="158">
        <f>SUM(C14:C22)</f>
        <v>1908144.6199999999</v>
      </c>
      <c r="D13" s="159">
        <f>SUM(D14:D22)</f>
        <v>44279595</v>
      </c>
      <c r="E13" s="159">
        <f>SUM(E14:E22)</f>
        <v>21949125</v>
      </c>
      <c r="F13" s="159">
        <f>SUM(F14:F22)</f>
        <v>75193973</v>
      </c>
      <c r="G13" s="159">
        <f>SUM(G14:G22)</f>
        <v>602542</v>
      </c>
      <c r="H13" s="112"/>
      <c r="I13"/>
      <c r="J13"/>
      <c r="K13"/>
    </row>
    <row r="14" spans="1:11" ht="15" customHeight="1" x14ac:dyDescent="0.25">
      <c r="A14" s="163">
        <v>51</v>
      </c>
      <c r="B14" s="168" t="s">
        <v>45</v>
      </c>
      <c r="C14" s="171">
        <v>0</v>
      </c>
      <c r="D14" s="172">
        <v>0</v>
      </c>
      <c r="E14" s="172">
        <v>0</v>
      </c>
      <c r="F14" s="172">
        <v>0</v>
      </c>
      <c r="G14" s="172">
        <v>0</v>
      </c>
      <c r="H14" s="49"/>
    </row>
    <row r="15" spans="1:11" ht="15" customHeight="1" x14ac:dyDescent="0.25">
      <c r="A15" s="163">
        <v>52</v>
      </c>
      <c r="B15" s="168" t="s">
        <v>30</v>
      </c>
      <c r="C15" s="171">
        <v>1483302.13</v>
      </c>
      <c r="D15" s="172">
        <v>598999</v>
      </c>
      <c r="E15" s="172">
        <v>2271207</v>
      </c>
      <c r="F15" s="172">
        <v>673418</v>
      </c>
      <c r="G15" s="172">
        <v>602542</v>
      </c>
      <c r="H15" s="49"/>
      <c r="I15" s="45"/>
      <c r="J15" s="45"/>
      <c r="K15" s="45"/>
    </row>
    <row r="16" spans="1:11" ht="15" customHeight="1" x14ac:dyDescent="0.25">
      <c r="A16" s="163">
        <v>559</v>
      </c>
      <c r="B16" s="168" t="s">
        <v>203</v>
      </c>
      <c r="C16" s="171">
        <v>101643.31</v>
      </c>
      <c r="D16" s="172">
        <v>38037</v>
      </c>
      <c r="E16" s="172">
        <v>0</v>
      </c>
      <c r="F16" s="172">
        <v>0</v>
      </c>
      <c r="G16" s="172">
        <v>0</v>
      </c>
      <c r="H16" s="49"/>
    </row>
    <row r="17" spans="1:11" ht="15" customHeight="1" x14ac:dyDescent="0.25">
      <c r="A17" s="163">
        <v>561</v>
      </c>
      <c r="B17" s="168" t="s">
        <v>204</v>
      </c>
      <c r="C17" s="171">
        <v>28456.38</v>
      </c>
      <c r="D17" s="172">
        <v>3323167</v>
      </c>
      <c r="E17" s="172">
        <v>0</v>
      </c>
      <c r="F17" s="172">
        <v>0</v>
      </c>
      <c r="G17" s="172">
        <v>0</v>
      </c>
      <c r="H17" s="49"/>
      <c r="I17" s="125"/>
      <c r="J17" s="125"/>
    </row>
    <row r="18" spans="1:11" ht="15" customHeight="1" x14ac:dyDescent="0.25">
      <c r="A18" s="163">
        <v>563</v>
      </c>
      <c r="B18" s="168" t="s">
        <v>205</v>
      </c>
      <c r="C18" s="171">
        <v>216902.44</v>
      </c>
      <c r="D18" s="172">
        <v>556420</v>
      </c>
      <c r="E18" s="172">
        <v>0</v>
      </c>
      <c r="F18" s="172">
        <v>0</v>
      </c>
      <c r="G18" s="172">
        <v>0</v>
      </c>
      <c r="H18" s="49"/>
      <c r="I18" s="125"/>
      <c r="J18" s="125"/>
    </row>
    <row r="19" spans="1:11" ht="15" customHeight="1" x14ac:dyDescent="0.25">
      <c r="A19" s="106">
        <v>5761</v>
      </c>
      <c r="B19" s="168" t="s">
        <v>206</v>
      </c>
      <c r="C19" s="171">
        <v>77840.36</v>
      </c>
      <c r="D19" s="172">
        <v>10346257</v>
      </c>
      <c r="E19" s="172">
        <v>0</v>
      </c>
      <c r="F19" s="172">
        <v>0</v>
      </c>
      <c r="G19" s="172">
        <v>0</v>
      </c>
      <c r="H19" s="49"/>
      <c r="I19" s="125"/>
      <c r="J19" s="125"/>
      <c r="K19" s="45"/>
    </row>
    <row r="20" spans="1:11" ht="15" customHeight="1" x14ac:dyDescent="0.25">
      <c r="A20" s="106">
        <v>5762</v>
      </c>
      <c r="B20" s="168" t="s">
        <v>207</v>
      </c>
      <c r="C20" s="171">
        <v>0</v>
      </c>
      <c r="D20" s="172">
        <v>645079</v>
      </c>
      <c r="E20" s="172">
        <v>0</v>
      </c>
      <c r="F20" s="172">
        <v>0</v>
      </c>
      <c r="G20" s="172">
        <v>0</v>
      </c>
      <c r="H20" s="49"/>
      <c r="I20" s="125"/>
      <c r="J20" s="125"/>
    </row>
    <row r="21" spans="1:11" ht="15" customHeight="1" x14ac:dyDescent="0.25">
      <c r="A21" s="106">
        <v>5765131</v>
      </c>
      <c r="B21" s="168" t="s">
        <v>208</v>
      </c>
      <c r="C21" s="171">
        <v>0</v>
      </c>
      <c r="D21" s="172">
        <v>0</v>
      </c>
      <c r="E21" s="172">
        <v>0</v>
      </c>
      <c r="F21" s="172">
        <v>0</v>
      </c>
      <c r="G21" s="172">
        <v>0</v>
      </c>
      <c r="H21" s="49"/>
      <c r="I21" s="125"/>
      <c r="J21" s="125"/>
      <c r="K21" s="45"/>
    </row>
    <row r="22" spans="1:11" ht="15" customHeight="1" x14ac:dyDescent="0.25">
      <c r="A22" s="163">
        <v>581</v>
      </c>
      <c r="B22" s="168" t="s">
        <v>209</v>
      </c>
      <c r="C22" s="171">
        <v>0</v>
      </c>
      <c r="D22" s="172">
        <v>28771636</v>
      </c>
      <c r="E22" s="172">
        <v>19677918</v>
      </c>
      <c r="F22" s="172">
        <v>74520555</v>
      </c>
      <c r="G22" s="172">
        <v>0</v>
      </c>
      <c r="H22" s="49"/>
      <c r="I22" s="49"/>
      <c r="J22" s="49"/>
    </row>
    <row r="23" spans="1:11" s="45" customFormat="1" ht="15" customHeight="1" x14ac:dyDescent="0.25">
      <c r="A23" s="157">
        <v>6</v>
      </c>
      <c r="B23" s="169" t="s">
        <v>201</v>
      </c>
      <c r="C23" s="158">
        <f>C24</f>
        <v>2373175.12</v>
      </c>
      <c r="D23" s="159">
        <f>D24</f>
        <v>127631</v>
      </c>
      <c r="E23" s="159">
        <f>E24</f>
        <v>113264</v>
      </c>
      <c r="F23" s="159">
        <f>F24</f>
        <v>74664</v>
      </c>
      <c r="G23" s="159">
        <f>G24</f>
        <v>119861</v>
      </c>
      <c r="H23" s="98"/>
      <c r="I23" s="48"/>
    </row>
    <row r="24" spans="1:11" ht="15" customHeight="1" x14ac:dyDescent="0.25">
      <c r="A24" s="106">
        <v>61</v>
      </c>
      <c r="B24" s="168" t="s">
        <v>44</v>
      </c>
      <c r="C24" s="171">
        <v>2373175.12</v>
      </c>
      <c r="D24" s="172">
        <v>127631</v>
      </c>
      <c r="E24" s="172">
        <v>113264</v>
      </c>
      <c r="F24" s="172">
        <v>74664</v>
      </c>
      <c r="G24" s="172">
        <v>119861</v>
      </c>
      <c r="H24" s="49"/>
    </row>
    <row r="25" spans="1:11" s="45" customFormat="1" ht="30" customHeight="1" x14ac:dyDescent="0.25">
      <c r="A25" s="157">
        <v>7</v>
      </c>
      <c r="B25" s="170" t="s">
        <v>202</v>
      </c>
      <c r="C25" s="158">
        <f>C26</f>
        <v>1144.27</v>
      </c>
      <c r="D25" s="159">
        <f>D26</f>
        <v>1195</v>
      </c>
      <c r="E25" s="159">
        <f>E26</f>
        <v>1181</v>
      </c>
      <c r="F25" s="159">
        <f>F26</f>
        <v>1168</v>
      </c>
      <c r="G25" s="159">
        <f>G26</f>
        <v>1158</v>
      </c>
      <c r="H25" s="98"/>
      <c r="I25"/>
      <c r="J25"/>
      <c r="K25"/>
    </row>
    <row r="26" spans="1:11" ht="15" customHeight="1" x14ac:dyDescent="0.25">
      <c r="A26" s="106">
        <v>71</v>
      </c>
      <c r="B26" s="168" t="s">
        <v>50</v>
      </c>
      <c r="C26" s="171">
        <v>1144.27</v>
      </c>
      <c r="D26" s="172">
        <v>1195</v>
      </c>
      <c r="E26" s="172">
        <v>1181</v>
      </c>
      <c r="F26" s="172">
        <v>1168</v>
      </c>
      <c r="G26" s="172">
        <v>1158</v>
      </c>
      <c r="H26" s="49"/>
    </row>
    <row r="27" spans="1:11" x14ac:dyDescent="0.25">
      <c r="A27" s="113"/>
      <c r="B27" s="114"/>
      <c r="C27" s="86"/>
      <c r="D27" s="86"/>
      <c r="E27" s="86"/>
      <c r="F27" s="86"/>
      <c r="G27" s="86"/>
      <c r="H27" s="49"/>
    </row>
    <row r="28" spans="1:11" ht="15" customHeight="1" x14ac:dyDescent="0.25">
      <c r="A28" s="245" t="s">
        <v>32</v>
      </c>
      <c r="B28" s="245"/>
      <c r="C28" s="245"/>
      <c r="D28" s="245"/>
      <c r="E28" s="113"/>
      <c r="F28" s="113"/>
      <c r="G28" s="113"/>
      <c r="H28" s="49"/>
    </row>
    <row r="29" spans="1:11" ht="15" customHeight="1" x14ac:dyDescent="0.25">
      <c r="A29" s="173">
        <v>931</v>
      </c>
      <c r="B29" s="174" t="s">
        <v>190</v>
      </c>
      <c r="C29" s="174"/>
      <c r="D29" s="172">
        <v>371291</v>
      </c>
      <c r="E29" s="175">
        <v>174798</v>
      </c>
      <c r="F29" s="172">
        <v>156200</v>
      </c>
      <c r="G29" s="172">
        <v>148638</v>
      </c>
      <c r="H29" s="49"/>
    </row>
    <row r="30" spans="1:11" ht="15" customHeight="1" x14ac:dyDescent="0.25">
      <c r="A30" s="173">
        <v>943</v>
      </c>
      <c r="B30" s="174" t="s">
        <v>191</v>
      </c>
      <c r="C30" s="174"/>
      <c r="D30" s="172">
        <v>269385</v>
      </c>
      <c r="E30" s="175">
        <v>452404</v>
      </c>
      <c r="F30" s="172">
        <v>452404</v>
      </c>
      <c r="G30" s="172">
        <v>452404</v>
      </c>
      <c r="H30" s="49"/>
    </row>
    <row r="31" spans="1:11" ht="15" customHeight="1" x14ac:dyDescent="0.25">
      <c r="A31" s="173">
        <v>952</v>
      </c>
      <c r="B31" s="174" t="s">
        <v>192</v>
      </c>
      <c r="C31" s="174"/>
      <c r="D31" s="172">
        <v>583267</v>
      </c>
      <c r="E31" s="175">
        <v>27976</v>
      </c>
      <c r="F31" s="172">
        <v>150000</v>
      </c>
      <c r="G31" s="172">
        <v>174265</v>
      </c>
      <c r="H31" s="49"/>
    </row>
    <row r="32" spans="1:11" ht="15" customHeight="1" x14ac:dyDescent="0.25">
      <c r="A32" s="173">
        <v>961</v>
      </c>
      <c r="B32" s="174" t="s">
        <v>193</v>
      </c>
      <c r="C32" s="174"/>
      <c r="D32" s="172">
        <v>683662</v>
      </c>
      <c r="E32" s="175">
        <v>444693</v>
      </c>
      <c r="F32" s="172">
        <v>360462</v>
      </c>
      <c r="G32" s="172">
        <v>287631</v>
      </c>
      <c r="H32" s="49"/>
    </row>
    <row r="33" spans="1:11" ht="15" customHeight="1" x14ac:dyDescent="0.25">
      <c r="A33" s="173">
        <v>971</v>
      </c>
      <c r="B33" s="174" t="s">
        <v>194</v>
      </c>
      <c r="C33" s="174"/>
      <c r="D33" s="172">
        <v>15473</v>
      </c>
      <c r="E33" s="175">
        <v>15473</v>
      </c>
      <c r="F33" s="172">
        <v>15473</v>
      </c>
      <c r="G33" s="172">
        <v>15473</v>
      </c>
      <c r="H33" s="49"/>
      <c r="I33" s="45"/>
      <c r="J33" s="45"/>
      <c r="K33" s="45"/>
    </row>
    <row r="34" spans="1:11" ht="15" customHeight="1" x14ac:dyDescent="0.25">
      <c r="A34" s="246" t="s">
        <v>195</v>
      </c>
      <c r="B34" s="247"/>
      <c r="C34" s="33">
        <f>SUM(C29:C33)</f>
        <v>0</v>
      </c>
      <c r="D34" s="33">
        <f>SUM(D29:D33)</f>
        <v>1923078</v>
      </c>
      <c r="E34" s="33">
        <f>SUM(E29:E33)</f>
        <v>1115344</v>
      </c>
      <c r="F34" s="33">
        <f>SUM(F29:F33)</f>
        <v>1134539</v>
      </c>
      <c r="G34" s="33">
        <f>SUM(G29:G33)</f>
        <v>1078411</v>
      </c>
      <c r="H34" s="49"/>
    </row>
    <row r="35" spans="1:11" ht="15" customHeight="1" x14ac:dyDescent="0.25">
      <c r="A35" s="113"/>
      <c r="B35" s="115"/>
      <c r="C35" s="113"/>
      <c r="D35" s="113"/>
      <c r="E35" s="113"/>
      <c r="F35" s="113"/>
      <c r="G35" s="113"/>
      <c r="H35" s="49"/>
      <c r="I35" s="45"/>
      <c r="J35" s="45"/>
      <c r="K35" s="45"/>
    </row>
    <row r="36" spans="1:11" ht="15" customHeight="1" x14ac:dyDescent="0.25">
      <c r="A36" s="116"/>
      <c r="B36" s="167" t="s">
        <v>109</v>
      </c>
      <c r="C36" s="158">
        <f>C37+C40+C42+C44+C53+C55</f>
        <v>224161690.44000003</v>
      </c>
      <c r="D36" s="159">
        <f t="shared" ref="D36:E36" si="3">D37+D40+D42+D44+D53+D55</f>
        <v>266236745</v>
      </c>
      <c r="E36" s="159">
        <f t="shared" si="3"/>
        <v>275491305</v>
      </c>
      <c r="F36" s="159">
        <f t="shared" ref="F36:G36" si="4">F37+F40+F42+F44+F53+F55</f>
        <v>336446077</v>
      </c>
      <c r="G36" s="159">
        <f t="shared" si="4"/>
        <v>284770286</v>
      </c>
      <c r="H36" s="49"/>
    </row>
    <row r="37" spans="1:11" ht="15" customHeight="1" x14ac:dyDescent="0.25">
      <c r="A37" s="162">
        <v>1</v>
      </c>
      <c r="B37" s="167" t="s">
        <v>10</v>
      </c>
      <c r="C37" s="158">
        <f>C38+C39</f>
        <v>37825671.710000001</v>
      </c>
      <c r="D37" s="159">
        <f>D38+D39</f>
        <v>10041713</v>
      </c>
      <c r="E37" s="159">
        <f>E38+E39</f>
        <v>17539745</v>
      </c>
      <c r="F37" s="159">
        <f t="shared" ref="F37:G37" si="5">F38+F39</f>
        <v>5539745</v>
      </c>
      <c r="G37" s="159">
        <f t="shared" si="5"/>
        <v>6880306</v>
      </c>
      <c r="H37" s="49"/>
    </row>
    <row r="38" spans="1:11" ht="15" customHeight="1" x14ac:dyDescent="0.25">
      <c r="A38" s="163">
        <v>11</v>
      </c>
      <c r="B38" s="165" t="s">
        <v>10</v>
      </c>
      <c r="C38" s="171">
        <v>37725007.630000003</v>
      </c>
      <c r="D38" s="172">
        <v>9352063</v>
      </c>
      <c r="E38" s="172">
        <v>17539745</v>
      </c>
      <c r="F38" s="172">
        <v>5539745</v>
      </c>
      <c r="G38" s="172">
        <v>6880306</v>
      </c>
      <c r="H38" s="49"/>
    </row>
    <row r="39" spans="1:11" ht="15" customHeight="1" x14ac:dyDescent="0.25">
      <c r="A39" s="163">
        <v>12</v>
      </c>
      <c r="B39" s="166" t="s">
        <v>41</v>
      </c>
      <c r="C39" s="171">
        <v>100664.08</v>
      </c>
      <c r="D39" s="172">
        <v>689650</v>
      </c>
      <c r="E39" s="172">
        <v>0</v>
      </c>
      <c r="F39" s="172">
        <v>0</v>
      </c>
      <c r="G39" s="172">
        <v>0</v>
      </c>
      <c r="H39" s="49"/>
    </row>
    <row r="40" spans="1:11" ht="15" customHeight="1" x14ac:dyDescent="0.25">
      <c r="A40" s="157">
        <v>3</v>
      </c>
      <c r="B40" s="167" t="s">
        <v>26</v>
      </c>
      <c r="C40" s="158">
        <f>C41</f>
        <v>1564461.92</v>
      </c>
      <c r="D40" s="159">
        <f>D41</f>
        <v>2156500</v>
      </c>
      <c r="E40" s="159">
        <f>E41</f>
        <v>1717394</v>
      </c>
      <c r="F40" s="159">
        <f t="shared" ref="F40:G40" si="6">F41</f>
        <v>1717393</v>
      </c>
      <c r="G40" s="159">
        <f t="shared" si="6"/>
        <v>1717393</v>
      </c>
      <c r="H40" s="49"/>
    </row>
    <row r="41" spans="1:11" ht="15" customHeight="1" x14ac:dyDescent="0.25">
      <c r="A41" s="106">
        <v>31</v>
      </c>
      <c r="B41" s="168" t="s">
        <v>211</v>
      </c>
      <c r="C41" s="171">
        <v>1564461.92</v>
      </c>
      <c r="D41" s="172">
        <v>2156500</v>
      </c>
      <c r="E41" s="172">
        <v>1717394</v>
      </c>
      <c r="F41" s="172">
        <v>1717393</v>
      </c>
      <c r="G41" s="172">
        <v>1717393</v>
      </c>
      <c r="H41" s="49"/>
    </row>
    <row r="42" spans="1:11" ht="15" customHeight="1" x14ac:dyDescent="0.25">
      <c r="A42" s="157">
        <v>4</v>
      </c>
      <c r="B42" s="167" t="s">
        <v>210</v>
      </c>
      <c r="C42" s="158">
        <f>C43</f>
        <v>182722793.80000001</v>
      </c>
      <c r="D42" s="159">
        <f>D43</f>
        <v>208835851</v>
      </c>
      <c r="E42" s="159">
        <f>E43</f>
        <v>234208389</v>
      </c>
      <c r="F42" s="159">
        <f t="shared" ref="F42:G42" si="7">F43</f>
        <v>253870568</v>
      </c>
      <c r="G42" s="159">
        <f t="shared" si="7"/>
        <v>275383781</v>
      </c>
      <c r="H42" s="49"/>
    </row>
    <row r="43" spans="1:11" ht="15" customHeight="1" x14ac:dyDescent="0.25">
      <c r="A43" s="106">
        <v>43</v>
      </c>
      <c r="B43" s="168" t="s">
        <v>31</v>
      </c>
      <c r="C43" s="171">
        <f>182722793.81-0.01</f>
        <v>182722793.80000001</v>
      </c>
      <c r="D43" s="172">
        <v>208835851</v>
      </c>
      <c r="E43" s="172">
        <v>234208389</v>
      </c>
      <c r="F43" s="172">
        <v>253870568</v>
      </c>
      <c r="G43" s="172">
        <v>275383781</v>
      </c>
      <c r="H43" s="49"/>
    </row>
    <row r="44" spans="1:11" ht="15" customHeight="1" x14ac:dyDescent="0.25">
      <c r="A44" s="157">
        <v>5</v>
      </c>
      <c r="B44" s="169" t="s">
        <v>200</v>
      </c>
      <c r="C44" s="158">
        <f>SUM(C45:C52)</f>
        <v>1857628.77</v>
      </c>
      <c r="D44" s="159">
        <f>SUM(D45:D52)</f>
        <v>44834886</v>
      </c>
      <c r="E44" s="159">
        <f>SUM(E45:E52)</f>
        <v>21827101</v>
      </c>
      <c r="F44" s="159">
        <f t="shared" ref="F44:G44" si="8">SUM(F45:F52)</f>
        <v>75169708</v>
      </c>
      <c r="G44" s="159">
        <f t="shared" si="8"/>
        <v>649153</v>
      </c>
      <c r="H44" s="49"/>
    </row>
    <row r="45" spans="1:11" s="49" customFormat="1" ht="15" customHeight="1" x14ac:dyDescent="0.25">
      <c r="A45" s="106">
        <v>51</v>
      </c>
      <c r="B45" s="168" t="s">
        <v>45</v>
      </c>
      <c r="C45" s="171">
        <v>150111.51999999999</v>
      </c>
      <c r="D45" s="172">
        <v>0</v>
      </c>
      <c r="E45" s="172">
        <v>0</v>
      </c>
      <c r="F45" s="172">
        <v>0</v>
      </c>
      <c r="G45" s="172">
        <v>0</v>
      </c>
      <c r="I45"/>
      <c r="J45"/>
      <c r="K45"/>
    </row>
    <row r="46" spans="1:11" ht="15" customHeight="1" x14ac:dyDescent="0.25">
      <c r="A46" s="106">
        <v>52</v>
      </c>
      <c r="B46" s="168" t="s">
        <v>30</v>
      </c>
      <c r="C46" s="171">
        <v>1300262.54</v>
      </c>
      <c r="D46" s="172">
        <v>1154290</v>
      </c>
      <c r="E46" s="178">
        <v>2149183</v>
      </c>
      <c r="F46" s="178">
        <v>649153</v>
      </c>
      <c r="G46" s="178">
        <v>649153</v>
      </c>
      <c r="H46" s="49"/>
    </row>
    <row r="47" spans="1:11" ht="15" customHeight="1" x14ac:dyDescent="0.25">
      <c r="A47" s="106">
        <v>559</v>
      </c>
      <c r="B47" s="168" t="s">
        <v>203</v>
      </c>
      <c r="C47" s="171">
        <v>101643.31</v>
      </c>
      <c r="D47" s="172">
        <v>38037</v>
      </c>
      <c r="E47" s="172">
        <v>0</v>
      </c>
      <c r="F47" s="172">
        <v>0</v>
      </c>
      <c r="G47" s="172">
        <v>0</v>
      </c>
      <c r="H47" s="49"/>
    </row>
    <row r="48" spans="1:11" ht="15" customHeight="1" x14ac:dyDescent="0.25">
      <c r="A48" s="106">
        <v>561</v>
      </c>
      <c r="B48" s="168" t="s">
        <v>43</v>
      </c>
      <c r="C48" s="171">
        <v>28456.36</v>
      </c>
      <c r="D48" s="172">
        <v>3323167</v>
      </c>
      <c r="E48" s="172">
        <v>0</v>
      </c>
      <c r="F48" s="172">
        <v>0</v>
      </c>
      <c r="G48" s="172">
        <v>0</v>
      </c>
      <c r="H48" s="49"/>
    </row>
    <row r="49" spans="1:11" ht="15" customHeight="1" x14ac:dyDescent="0.25">
      <c r="A49" s="106">
        <v>563</v>
      </c>
      <c r="B49" s="168" t="s">
        <v>42</v>
      </c>
      <c r="C49" s="171">
        <v>199314.67</v>
      </c>
      <c r="D49" s="172">
        <v>556420</v>
      </c>
      <c r="E49" s="172">
        <v>0</v>
      </c>
      <c r="F49" s="172">
        <v>0</v>
      </c>
      <c r="G49" s="172">
        <v>0</v>
      </c>
      <c r="H49" s="49"/>
    </row>
    <row r="50" spans="1:11" ht="15" customHeight="1" x14ac:dyDescent="0.25">
      <c r="A50" s="106">
        <v>5761</v>
      </c>
      <c r="B50" s="168" t="s">
        <v>71</v>
      </c>
      <c r="C50" s="171">
        <v>77840.37</v>
      </c>
      <c r="D50" s="172">
        <v>10346257</v>
      </c>
      <c r="E50" s="172">
        <v>0</v>
      </c>
      <c r="F50" s="172">
        <v>0</v>
      </c>
      <c r="G50" s="172">
        <v>0</v>
      </c>
      <c r="H50" s="49"/>
    </row>
    <row r="51" spans="1:11" ht="15" customHeight="1" x14ac:dyDescent="0.25">
      <c r="A51" s="106">
        <v>5762</v>
      </c>
      <c r="B51" s="168" t="s">
        <v>84</v>
      </c>
      <c r="C51" s="171">
        <v>0</v>
      </c>
      <c r="D51" s="172">
        <v>645079</v>
      </c>
      <c r="E51" s="172">
        <v>0</v>
      </c>
      <c r="F51" s="172">
        <v>0</v>
      </c>
      <c r="G51" s="172">
        <v>0</v>
      </c>
      <c r="H51" s="49"/>
    </row>
    <row r="52" spans="1:11" ht="15" customHeight="1" x14ac:dyDescent="0.25">
      <c r="A52" s="106">
        <v>581</v>
      </c>
      <c r="B52" s="168" t="s">
        <v>46</v>
      </c>
      <c r="C52" s="171">
        <v>0</v>
      </c>
      <c r="D52" s="172">
        <v>28771636</v>
      </c>
      <c r="E52" s="172">
        <v>19677918</v>
      </c>
      <c r="F52" s="172">
        <v>74520555</v>
      </c>
      <c r="G52" s="172"/>
      <c r="H52" s="49"/>
    </row>
    <row r="53" spans="1:11" ht="15" customHeight="1" x14ac:dyDescent="0.25">
      <c r="A53" s="157">
        <v>6</v>
      </c>
      <c r="B53" s="169" t="s">
        <v>201</v>
      </c>
      <c r="C53" s="158">
        <f>C54</f>
        <v>191134.24</v>
      </c>
      <c r="D53" s="159">
        <f>D54</f>
        <v>366600</v>
      </c>
      <c r="E53" s="159">
        <f>E54</f>
        <v>197495</v>
      </c>
      <c r="F53" s="159">
        <f t="shared" ref="F53:G53" si="9">F54</f>
        <v>147495</v>
      </c>
      <c r="G53" s="159">
        <f t="shared" si="9"/>
        <v>138495</v>
      </c>
      <c r="H53" s="49"/>
    </row>
    <row r="54" spans="1:11" ht="15" customHeight="1" x14ac:dyDescent="0.25">
      <c r="A54" s="106">
        <v>61</v>
      </c>
      <c r="B54" s="168" t="s">
        <v>44</v>
      </c>
      <c r="C54" s="171">
        <v>191134.24</v>
      </c>
      <c r="D54" s="172">
        <v>366600</v>
      </c>
      <c r="E54" s="172">
        <v>197495</v>
      </c>
      <c r="F54" s="172">
        <v>147495</v>
      </c>
      <c r="G54" s="172">
        <v>138495</v>
      </c>
      <c r="H54" s="49"/>
    </row>
    <row r="55" spans="1:11" ht="31.5" customHeight="1" x14ac:dyDescent="0.25">
      <c r="A55" s="157">
        <v>7</v>
      </c>
      <c r="B55" s="170" t="s">
        <v>202</v>
      </c>
      <c r="C55" s="158">
        <f>C56</f>
        <v>0</v>
      </c>
      <c r="D55" s="159">
        <f>D56</f>
        <v>1195</v>
      </c>
      <c r="E55" s="159">
        <f>E56</f>
        <v>1181</v>
      </c>
      <c r="F55" s="159">
        <f t="shared" ref="F55:G55" si="10">F56</f>
        <v>1168</v>
      </c>
      <c r="G55" s="159">
        <f t="shared" si="10"/>
        <v>1158</v>
      </c>
      <c r="H55" s="49"/>
      <c r="I55" s="49"/>
      <c r="J55" s="49"/>
      <c r="K55" s="49"/>
    </row>
    <row r="56" spans="1:11" ht="15" customHeight="1" x14ac:dyDescent="0.25">
      <c r="A56" s="117">
        <v>71</v>
      </c>
      <c r="B56" s="168" t="s">
        <v>50</v>
      </c>
      <c r="C56" s="171">
        <v>0</v>
      </c>
      <c r="D56" s="172">
        <v>1195</v>
      </c>
      <c r="E56" s="172">
        <v>1181</v>
      </c>
      <c r="F56" s="172">
        <v>1168</v>
      </c>
      <c r="G56" s="172">
        <v>1158</v>
      </c>
      <c r="H56" s="49"/>
    </row>
    <row r="57" spans="1:11" ht="15" customHeight="1" x14ac:dyDescent="0.25">
      <c r="A57" s="113"/>
      <c r="B57" s="118"/>
      <c r="C57" s="86"/>
      <c r="D57" s="86"/>
      <c r="E57" s="86"/>
      <c r="F57" s="86"/>
      <c r="G57" s="86"/>
      <c r="H57" s="49"/>
    </row>
    <row r="58" spans="1:11" ht="15" customHeight="1" x14ac:dyDescent="0.25">
      <c r="A58" s="245" t="s">
        <v>196</v>
      </c>
      <c r="B58" s="245"/>
      <c r="C58" s="245"/>
      <c r="D58" s="245"/>
      <c r="E58" s="113"/>
      <c r="F58" s="113"/>
      <c r="G58" s="113"/>
      <c r="H58" s="49"/>
    </row>
    <row r="59" spans="1:11" ht="15" customHeight="1" x14ac:dyDescent="0.25">
      <c r="A59" s="173">
        <v>931</v>
      </c>
      <c r="B59" s="174" t="s">
        <v>190</v>
      </c>
      <c r="C59" s="174"/>
      <c r="D59" s="172">
        <v>174798</v>
      </c>
      <c r="E59" s="175">
        <v>156200</v>
      </c>
      <c r="F59" s="171">
        <v>148638</v>
      </c>
      <c r="G59" s="171">
        <v>201522</v>
      </c>
      <c r="H59" s="49"/>
    </row>
    <row r="60" spans="1:11" ht="15" customHeight="1" x14ac:dyDescent="0.25">
      <c r="A60" s="173">
        <v>943</v>
      </c>
      <c r="B60" s="174" t="s">
        <v>191</v>
      </c>
      <c r="C60" s="174"/>
      <c r="D60" s="172">
        <v>452404</v>
      </c>
      <c r="E60" s="175">
        <v>452404</v>
      </c>
      <c r="F60" s="171">
        <v>452404</v>
      </c>
      <c r="G60" s="171">
        <v>452404</v>
      </c>
      <c r="H60" s="49"/>
    </row>
    <row r="61" spans="1:11" ht="15" customHeight="1" x14ac:dyDescent="0.25">
      <c r="A61" s="173">
        <v>952</v>
      </c>
      <c r="B61" s="174" t="s">
        <v>192</v>
      </c>
      <c r="C61" s="174"/>
      <c r="D61" s="172">
        <v>27976</v>
      </c>
      <c r="E61" s="175">
        <v>150000</v>
      </c>
      <c r="F61" s="171">
        <v>174265</v>
      </c>
      <c r="G61" s="171">
        <v>127654</v>
      </c>
      <c r="H61" s="49"/>
    </row>
    <row r="62" spans="1:11" ht="15" customHeight="1" x14ac:dyDescent="0.25">
      <c r="A62" s="173">
        <v>961</v>
      </c>
      <c r="B62" s="174" t="s">
        <v>193</v>
      </c>
      <c r="C62" s="174"/>
      <c r="D62" s="172">
        <v>444693</v>
      </c>
      <c r="E62" s="175">
        <v>360462</v>
      </c>
      <c r="F62" s="171">
        <v>287631</v>
      </c>
      <c r="G62" s="171">
        <v>268997</v>
      </c>
      <c r="H62" s="49"/>
    </row>
    <row r="63" spans="1:11" ht="15" customHeight="1" x14ac:dyDescent="0.25">
      <c r="A63" s="173">
        <v>971</v>
      </c>
      <c r="B63" s="174" t="s">
        <v>194</v>
      </c>
      <c r="C63" s="174"/>
      <c r="D63" s="172">
        <v>15473</v>
      </c>
      <c r="E63" s="175">
        <v>15473</v>
      </c>
      <c r="F63" s="171">
        <v>15473</v>
      </c>
      <c r="G63" s="171">
        <v>15473</v>
      </c>
      <c r="H63" s="49"/>
    </row>
    <row r="64" spans="1:11" ht="15" customHeight="1" x14ac:dyDescent="0.25">
      <c r="A64" s="176" t="s">
        <v>197</v>
      </c>
      <c r="B64" s="177"/>
      <c r="C64" s="159">
        <f>SUM(C59:C63)</f>
        <v>0</v>
      </c>
      <c r="D64" s="159">
        <f>SUM(D59:D63)</f>
        <v>1115344</v>
      </c>
      <c r="E64" s="159">
        <f>SUM(E59:E63)</f>
        <v>1134539</v>
      </c>
      <c r="F64" s="159">
        <f>SUM(F59:F63)</f>
        <v>1078411</v>
      </c>
      <c r="G64" s="159">
        <f>SUM(G59:G63)</f>
        <v>1066050</v>
      </c>
      <c r="H64" s="49"/>
    </row>
    <row r="65" spans="1:8" x14ac:dyDescent="0.25">
      <c r="A65" s="113"/>
      <c r="B65" s="113"/>
      <c r="C65" s="113"/>
      <c r="D65" s="113"/>
      <c r="E65" s="113"/>
      <c r="F65" s="113"/>
      <c r="G65" s="113"/>
      <c r="H65" s="49"/>
    </row>
    <row r="66" spans="1:8" x14ac:dyDescent="0.25">
      <c r="A66" s="49"/>
      <c r="B66" s="49"/>
      <c r="C66" s="49"/>
      <c r="D66" s="49"/>
      <c r="E66" s="49"/>
      <c r="F66" s="49"/>
      <c r="G66" s="49"/>
      <c r="H66" s="49"/>
    </row>
  </sheetData>
  <mergeCells count="4">
    <mergeCell ref="A28:D28"/>
    <mergeCell ref="A58:D58"/>
    <mergeCell ref="A34:B34"/>
    <mergeCell ref="B2:G2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F7"/>
  <sheetViews>
    <sheetView zoomScale="85" zoomScaleNormal="85" workbookViewId="0">
      <selection activeCell="A20" sqref="A20"/>
    </sheetView>
  </sheetViews>
  <sheetFormatPr defaultRowHeight="15" x14ac:dyDescent="0.25"/>
  <cols>
    <col min="1" max="1" width="37.7109375" customWidth="1"/>
    <col min="2" max="4" width="25.28515625" customWidth="1"/>
    <col min="5" max="5" width="18.140625" customWidth="1"/>
    <col min="6" max="6" width="19.42578125" customWidth="1"/>
  </cols>
  <sheetData>
    <row r="1" spans="1:6" ht="18" x14ac:dyDescent="0.25">
      <c r="A1" s="25"/>
      <c r="B1" s="25"/>
      <c r="C1" s="4"/>
      <c r="D1" s="4"/>
    </row>
    <row r="2" spans="1:6" ht="15.75" customHeight="1" x14ac:dyDescent="0.25">
      <c r="A2" s="240" t="s">
        <v>116</v>
      </c>
      <c r="B2" s="240"/>
      <c r="C2" s="240"/>
      <c r="D2" s="240"/>
      <c r="E2" s="240"/>
      <c r="F2" s="240"/>
    </row>
    <row r="3" spans="1:6" ht="18" x14ac:dyDescent="0.25">
      <c r="A3" s="25"/>
      <c r="B3" s="25"/>
      <c r="C3" s="4"/>
      <c r="D3" s="4"/>
    </row>
    <row r="4" spans="1:6" ht="25.5" x14ac:dyDescent="0.25">
      <c r="A4" s="22" t="s">
        <v>16</v>
      </c>
      <c r="B4" s="22" t="s">
        <v>111</v>
      </c>
      <c r="C4" s="22" t="s">
        <v>112</v>
      </c>
      <c r="D4" s="22" t="s">
        <v>113</v>
      </c>
      <c r="E4" s="22" t="s">
        <v>114</v>
      </c>
      <c r="F4" s="22" t="s">
        <v>115</v>
      </c>
    </row>
    <row r="5" spans="1:6" ht="15.75" customHeight="1" x14ac:dyDescent="0.25">
      <c r="A5" s="11" t="s">
        <v>109</v>
      </c>
      <c r="B5" s="95">
        <f>B6</f>
        <v>224161690.44</v>
      </c>
      <c r="C5" s="8">
        <f t="shared" ref="C5:F6" si="0">C6</f>
        <v>266236745</v>
      </c>
      <c r="D5" s="8">
        <f t="shared" si="0"/>
        <v>275491305</v>
      </c>
      <c r="E5" s="8">
        <f t="shared" si="0"/>
        <v>336446077</v>
      </c>
      <c r="F5" s="8">
        <f t="shared" si="0"/>
        <v>284770286</v>
      </c>
    </row>
    <row r="6" spans="1:6" ht="15.75" customHeight="1" x14ac:dyDescent="0.25">
      <c r="A6" s="11" t="s">
        <v>65</v>
      </c>
      <c r="B6" s="119">
        <f>B7</f>
        <v>224161690.44</v>
      </c>
      <c r="C6" s="120">
        <f t="shared" si="0"/>
        <v>266236745</v>
      </c>
      <c r="D6" s="120">
        <f t="shared" si="0"/>
        <v>275491305</v>
      </c>
      <c r="E6" s="120">
        <f t="shared" si="0"/>
        <v>336446077</v>
      </c>
      <c r="F6" s="120">
        <f t="shared" si="0"/>
        <v>284770286</v>
      </c>
    </row>
    <row r="7" spans="1:6" x14ac:dyDescent="0.25">
      <c r="A7" s="17" t="s">
        <v>66</v>
      </c>
      <c r="B7" s="111">
        <v>224161690.44</v>
      </c>
      <c r="C7" s="42">
        <v>266236745</v>
      </c>
      <c r="D7" s="42">
        <v>275491305</v>
      </c>
      <c r="E7" s="42">
        <v>336446077</v>
      </c>
      <c r="F7" s="42">
        <v>284770286</v>
      </c>
    </row>
  </sheetData>
  <mergeCells count="1">
    <mergeCell ref="A2:F2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8" sqref="D8:H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6.85546875" customWidth="1"/>
    <col min="4" max="8" width="25.7109375" customWidth="1"/>
  </cols>
  <sheetData>
    <row r="1" spans="1:8" ht="18" customHeight="1" x14ac:dyDescent="0.25">
      <c r="A1" s="25"/>
      <c r="B1" s="25"/>
      <c r="C1" s="25"/>
      <c r="D1" s="25"/>
      <c r="E1" s="25"/>
      <c r="F1" s="25"/>
    </row>
    <row r="2" spans="1:8" ht="15.75" customHeight="1" x14ac:dyDescent="0.25">
      <c r="A2" s="240" t="s">
        <v>225</v>
      </c>
      <c r="B2" s="240"/>
      <c r="C2" s="240"/>
      <c r="D2" s="240"/>
      <c r="E2" s="240"/>
      <c r="F2" s="240"/>
      <c r="G2" s="240"/>
      <c r="H2" s="240"/>
    </row>
    <row r="3" spans="1:8" ht="18" customHeight="1" x14ac:dyDescent="0.25">
      <c r="A3" s="25"/>
      <c r="B3" s="25"/>
      <c r="C3" s="25"/>
      <c r="D3" s="25"/>
      <c r="E3" s="4"/>
      <c r="F3" s="4"/>
    </row>
    <row r="4" spans="1:8" ht="18" customHeight="1" x14ac:dyDescent="0.25">
      <c r="A4" s="240" t="s">
        <v>17</v>
      </c>
      <c r="B4" s="240"/>
      <c r="C4" s="240"/>
      <c r="D4" s="240"/>
      <c r="E4" s="240"/>
      <c r="F4" s="240"/>
      <c r="G4" s="240"/>
      <c r="H4" s="240"/>
    </row>
    <row r="5" spans="1:8" ht="18" customHeight="1" x14ac:dyDescent="0.25">
      <c r="A5" s="74"/>
      <c r="B5" s="76"/>
      <c r="C5" s="76"/>
      <c r="D5" s="76"/>
      <c r="E5" s="76"/>
      <c r="F5" s="76"/>
    </row>
    <row r="6" spans="1:8" ht="18" customHeight="1" x14ac:dyDescent="0.25">
      <c r="A6" s="240" t="s">
        <v>117</v>
      </c>
      <c r="B6" s="240"/>
      <c r="C6" s="240"/>
      <c r="D6" s="240"/>
      <c r="E6" s="240"/>
      <c r="F6" s="240"/>
      <c r="G6" s="240"/>
      <c r="H6" s="240"/>
    </row>
    <row r="7" spans="1:8" ht="18" x14ac:dyDescent="0.25">
      <c r="A7" s="25"/>
      <c r="B7" s="25"/>
      <c r="C7" s="25"/>
      <c r="D7" s="25"/>
      <c r="E7" s="4"/>
      <c r="F7" s="4"/>
    </row>
    <row r="8" spans="1:8" ht="25.5" x14ac:dyDescent="0.25">
      <c r="A8" s="22" t="s">
        <v>7</v>
      </c>
      <c r="B8" s="21" t="s">
        <v>8</v>
      </c>
      <c r="C8" s="21" t="s">
        <v>22</v>
      </c>
      <c r="D8" s="22" t="s">
        <v>111</v>
      </c>
      <c r="E8" s="22" t="s">
        <v>112</v>
      </c>
      <c r="F8" s="22" t="s">
        <v>113</v>
      </c>
      <c r="G8" s="22" t="s">
        <v>114</v>
      </c>
      <c r="H8" s="22" t="s">
        <v>115</v>
      </c>
    </row>
    <row r="9" spans="1:8" ht="15" customHeight="1" x14ac:dyDescent="0.25">
      <c r="A9" s="11">
        <v>8</v>
      </c>
      <c r="B9" s="11"/>
      <c r="C9" s="11" t="s">
        <v>18</v>
      </c>
      <c r="D9" s="9">
        <v>0</v>
      </c>
      <c r="E9" s="9">
        <v>0</v>
      </c>
      <c r="F9" s="9">
        <v>0</v>
      </c>
      <c r="G9" s="81">
        <v>0</v>
      </c>
      <c r="H9" s="81">
        <v>0</v>
      </c>
    </row>
    <row r="10" spans="1:8" ht="15" customHeight="1" x14ac:dyDescent="0.25">
      <c r="A10" s="11"/>
      <c r="B10" s="15">
        <v>84</v>
      </c>
      <c r="C10" s="15" t="s">
        <v>24</v>
      </c>
      <c r="D10" s="9">
        <v>0</v>
      </c>
      <c r="E10" s="9">
        <v>0</v>
      </c>
      <c r="F10" s="9">
        <v>0</v>
      </c>
      <c r="G10" s="81">
        <v>0</v>
      </c>
      <c r="H10" s="81">
        <v>0</v>
      </c>
    </row>
    <row r="11" spans="1:8" ht="15" customHeight="1" x14ac:dyDescent="0.25">
      <c r="A11" s="12" t="s">
        <v>29</v>
      </c>
      <c r="B11" s="12"/>
      <c r="C11" s="17"/>
      <c r="D11" s="9">
        <v>0</v>
      </c>
      <c r="E11" s="9">
        <v>0</v>
      </c>
      <c r="F11" s="9">
        <v>0</v>
      </c>
      <c r="G11" s="81">
        <v>0</v>
      </c>
      <c r="H11" s="81">
        <v>0</v>
      </c>
    </row>
    <row r="12" spans="1:8" ht="15" customHeight="1" x14ac:dyDescent="0.25">
      <c r="A12" s="13">
        <v>5</v>
      </c>
      <c r="B12" s="14"/>
      <c r="C12" s="26" t="s">
        <v>19</v>
      </c>
      <c r="D12" s="9">
        <v>0</v>
      </c>
      <c r="E12" s="9">
        <v>0</v>
      </c>
      <c r="F12" s="9">
        <v>0</v>
      </c>
      <c r="G12" s="81">
        <v>0</v>
      </c>
      <c r="H12" s="81">
        <v>0</v>
      </c>
    </row>
    <row r="13" spans="1:8" ht="15" customHeight="1" x14ac:dyDescent="0.25">
      <c r="A13" s="15"/>
      <c r="B13" s="15">
        <v>54</v>
      </c>
      <c r="C13" s="27" t="s">
        <v>25</v>
      </c>
      <c r="D13" s="9">
        <v>0</v>
      </c>
      <c r="E13" s="9">
        <v>0</v>
      </c>
      <c r="F13" s="10">
        <v>0</v>
      </c>
      <c r="G13" s="81">
        <v>0</v>
      </c>
      <c r="H13" s="81">
        <v>0</v>
      </c>
    </row>
    <row r="14" spans="1:8" ht="15" customHeight="1" x14ac:dyDescent="0.25">
      <c r="A14" s="16" t="s">
        <v>29</v>
      </c>
      <c r="B14" s="14"/>
      <c r="C14" s="26"/>
      <c r="D14" s="9"/>
      <c r="E14" s="9"/>
      <c r="F14" s="9"/>
      <c r="G14" s="81"/>
      <c r="H14" s="81"/>
    </row>
  </sheetData>
  <mergeCells count="3">
    <mergeCell ref="A2:H2"/>
    <mergeCell ref="A4:H4"/>
    <mergeCell ref="A6:H6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F26"/>
  <sheetViews>
    <sheetView workbookViewId="0">
      <selection activeCell="A18" sqref="A18"/>
    </sheetView>
  </sheetViews>
  <sheetFormatPr defaultRowHeight="15" x14ac:dyDescent="0.25"/>
  <cols>
    <col min="1" max="1" width="44.5703125" customWidth="1"/>
    <col min="2" max="6" width="23.7109375" customWidth="1"/>
  </cols>
  <sheetData>
    <row r="1" spans="1:6" ht="18" customHeight="1" x14ac:dyDescent="0.25">
      <c r="A1" s="76"/>
      <c r="B1" s="76"/>
      <c r="C1" s="76"/>
      <c r="D1" s="76"/>
    </row>
    <row r="2" spans="1:6" ht="18" customHeight="1" x14ac:dyDescent="0.25">
      <c r="A2" s="240" t="s">
        <v>119</v>
      </c>
      <c r="B2" s="240"/>
      <c r="C2" s="240"/>
      <c r="D2" s="240"/>
      <c r="E2" s="240"/>
      <c r="F2" s="240"/>
    </row>
    <row r="3" spans="1:6" ht="18" x14ac:dyDescent="0.25">
      <c r="A3" s="3"/>
      <c r="B3" s="3"/>
      <c r="C3" s="4"/>
      <c r="D3" s="4"/>
    </row>
    <row r="4" spans="1:6" ht="25.5" x14ac:dyDescent="0.25">
      <c r="A4" s="22" t="s">
        <v>22</v>
      </c>
      <c r="B4" s="22" t="s">
        <v>111</v>
      </c>
      <c r="C4" s="22" t="s">
        <v>112</v>
      </c>
      <c r="D4" s="22" t="s">
        <v>113</v>
      </c>
      <c r="E4" s="22" t="s">
        <v>114</v>
      </c>
      <c r="F4" s="22" t="s">
        <v>115</v>
      </c>
    </row>
    <row r="5" spans="1:6" x14ac:dyDescent="0.25">
      <c r="A5" s="11" t="s">
        <v>118</v>
      </c>
      <c r="B5" s="9"/>
      <c r="C5" s="9"/>
      <c r="D5" s="9"/>
      <c r="E5" s="81"/>
      <c r="F5" s="81"/>
    </row>
    <row r="6" spans="1:6" x14ac:dyDescent="0.25">
      <c r="A6" s="11" t="s">
        <v>34</v>
      </c>
      <c r="B6" s="44">
        <f>B7+B8</f>
        <v>0</v>
      </c>
      <c r="C6" s="44">
        <f>C7+C8</f>
        <v>0</v>
      </c>
      <c r="D6" s="44">
        <f>D7+D8</f>
        <v>0</v>
      </c>
      <c r="E6" s="44">
        <f>E7+E8</f>
        <v>0</v>
      </c>
      <c r="F6" s="44">
        <f>F7+F8</f>
        <v>0</v>
      </c>
    </row>
    <row r="7" spans="1:6" x14ac:dyDescent="0.25">
      <c r="A7" s="37" t="s">
        <v>35</v>
      </c>
      <c r="B7" s="9">
        <v>0</v>
      </c>
      <c r="C7" s="9">
        <v>0</v>
      </c>
      <c r="D7" s="9">
        <v>0</v>
      </c>
      <c r="E7" s="9">
        <v>0</v>
      </c>
      <c r="F7" s="9">
        <v>0</v>
      </c>
    </row>
    <row r="8" spans="1:6" x14ac:dyDescent="0.25">
      <c r="A8" s="38" t="s">
        <v>36</v>
      </c>
      <c r="B8" s="9">
        <v>0</v>
      </c>
      <c r="C8" s="9">
        <v>0</v>
      </c>
      <c r="D8" s="9">
        <v>0</v>
      </c>
      <c r="E8" s="9">
        <v>0</v>
      </c>
      <c r="F8" s="9">
        <v>0</v>
      </c>
    </row>
    <row r="9" spans="1:6" x14ac:dyDescent="0.25">
      <c r="A9" s="11" t="s">
        <v>37</v>
      </c>
      <c r="B9" s="44">
        <f>B10</f>
        <v>0</v>
      </c>
      <c r="C9" s="44">
        <f>C10</f>
        <v>0</v>
      </c>
      <c r="D9" s="44">
        <f>D10</f>
        <v>0</v>
      </c>
      <c r="E9" s="44">
        <f>E10</f>
        <v>0</v>
      </c>
      <c r="F9" s="44">
        <f>F10</f>
        <v>0</v>
      </c>
    </row>
    <row r="10" spans="1:6" x14ac:dyDescent="0.25">
      <c r="A10" s="39" t="s">
        <v>38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</row>
    <row r="11" spans="1:6" x14ac:dyDescent="0.25">
      <c r="A11" s="11" t="s">
        <v>61</v>
      </c>
      <c r="B11" s="44">
        <f>B12</f>
        <v>0</v>
      </c>
      <c r="C11" s="44">
        <f>C12</f>
        <v>0</v>
      </c>
      <c r="D11" s="44">
        <f>D12</f>
        <v>0</v>
      </c>
      <c r="E11" s="44">
        <f>E12</f>
        <v>0</v>
      </c>
      <c r="F11" s="44">
        <f>F12</f>
        <v>0</v>
      </c>
    </row>
    <row r="12" spans="1:6" x14ac:dyDescent="0.25">
      <c r="A12" s="39" t="s">
        <v>52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40" t="s">
        <v>62</v>
      </c>
      <c r="B13" s="44">
        <f>B14+B15+B16+B17+B18+B19+B20+B21+B22</f>
        <v>0</v>
      </c>
      <c r="C13" s="44">
        <f>C14+C15+C16+C17+C18+C19+C20+C21+C22</f>
        <v>0</v>
      </c>
      <c r="D13" s="44">
        <f>D14+D15+D16+D17+D18+D19+D20+D21+D22</f>
        <v>0</v>
      </c>
      <c r="E13" s="44">
        <f>E14+E15+E16+E17+E18+E19+E20+E21+E22</f>
        <v>0</v>
      </c>
      <c r="F13" s="44">
        <f>F14+F15+F16+F17+F18+F19+F20+F21+F22</f>
        <v>0</v>
      </c>
    </row>
    <row r="14" spans="1:6" x14ac:dyDescent="0.25">
      <c r="A14" s="39" t="s">
        <v>53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</row>
    <row r="15" spans="1:6" x14ac:dyDescent="0.25">
      <c r="A15" s="39" t="s">
        <v>54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</row>
    <row r="16" spans="1:6" x14ac:dyDescent="0.25">
      <c r="A16" s="39" t="s">
        <v>83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</row>
    <row r="17" spans="1:6" x14ac:dyDescent="0.25">
      <c r="A17" s="39" t="s">
        <v>55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</row>
    <row r="18" spans="1:6" ht="25.5" x14ac:dyDescent="0.25">
      <c r="A18" s="39" t="s">
        <v>56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</row>
    <row r="19" spans="1:6" ht="25.5" x14ac:dyDescent="0.25">
      <c r="A19" s="39" t="s">
        <v>57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</row>
    <row r="20" spans="1:6" ht="25.5" x14ac:dyDescent="0.25">
      <c r="A20" s="39" t="s">
        <v>85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</row>
    <row r="21" spans="1:6" ht="25.5" x14ac:dyDescent="0.25">
      <c r="A21" s="39" t="s">
        <v>122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</row>
    <row r="22" spans="1:6" x14ac:dyDescent="0.25">
      <c r="A22" s="39" t="s">
        <v>58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</row>
    <row r="23" spans="1:6" x14ac:dyDescent="0.25">
      <c r="A23" s="40" t="s">
        <v>63</v>
      </c>
      <c r="B23" s="80">
        <f>B24</f>
        <v>0</v>
      </c>
      <c r="C23" s="80">
        <f>C24</f>
        <v>0</v>
      </c>
      <c r="D23" s="80">
        <f>D24</f>
        <v>0</v>
      </c>
      <c r="E23" s="80">
        <f>E24</f>
        <v>0</v>
      </c>
      <c r="F23" s="80">
        <f>F24</f>
        <v>0</v>
      </c>
    </row>
    <row r="24" spans="1:6" x14ac:dyDescent="0.25">
      <c r="A24" s="39" t="s">
        <v>59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</row>
    <row r="25" spans="1:6" ht="32.25" customHeight="1" x14ac:dyDescent="0.25">
      <c r="A25" s="41" t="s">
        <v>64</v>
      </c>
      <c r="B25" s="80">
        <f>B26</f>
        <v>0</v>
      </c>
      <c r="C25" s="80">
        <f>C26</f>
        <v>0</v>
      </c>
      <c r="D25" s="80">
        <f>D26</f>
        <v>0</v>
      </c>
      <c r="E25" s="80">
        <f>E26</f>
        <v>0</v>
      </c>
      <c r="F25" s="80">
        <f>F26</f>
        <v>0</v>
      </c>
    </row>
    <row r="26" spans="1:6" x14ac:dyDescent="0.25">
      <c r="A26" s="39" t="s">
        <v>60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</row>
  </sheetData>
  <mergeCells count="1">
    <mergeCell ref="A2:F2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V139"/>
  <sheetViews>
    <sheetView zoomScale="80" zoomScaleNormal="80" workbookViewId="0">
      <pane ySplit="4" topLeftCell="A88" activePane="bottomLeft" state="frozen"/>
      <selection activeCell="K45" sqref="K45"/>
      <selection pane="bottomLeft" activeCell="G82" sqref="G82"/>
    </sheetView>
  </sheetViews>
  <sheetFormatPr defaultRowHeight="15" x14ac:dyDescent="0.25"/>
  <cols>
    <col min="1" max="1" width="7.42578125" bestFit="1" customWidth="1"/>
    <col min="2" max="2" width="12.42578125" customWidth="1"/>
    <col min="3" max="3" width="3.7109375" hidden="1" customWidth="1"/>
    <col min="4" max="4" width="36.140625" bestFit="1" customWidth="1"/>
    <col min="5" max="5" width="17.140625" customWidth="1"/>
    <col min="6" max="6" width="18.140625" customWidth="1"/>
    <col min="7" max="7" width="16.85546875" customWidth="1"/>
    <col min="8" max="8" width="15.28515625" customWidth="1"/>
    <col min="9" max="9" width="16.42578125" customWidth="1"/>
    <col min="10" max="10" width="12.7109375" customWidth="1"/>
    <col min="11" max="11" width="8.85546875" customWidth="1"/>
    <col min="12" max="12" width="7.7109375" customWidth="1"/>
    <col min="13" max="13" width="33.140625" customWidth="1"/>
    <col min="14" max="14" width="15.28515625" customWidth="1"/>
    <col min="15" max="15" width="14.85546875" bestFit="1" customWidth="1"/>
    <col min="20" max="22" width="12" bestFit="1" customWidth="1"/>
  </cols>
  <sheetData>
    <row r="1" spans="1:22" ht="18" x14ac:dyDescent="0.25">
      <c r="A1" s="3"/>
      <c r="B1" s="3"/>
      <c r="C1" s="3"/>
      <c r="D1" s="3"/>
      <c r="E1" s="25"/>
      <c r="F1" s="25"/>
      <c r="G1" s="3"/>
      <c r="H1" s="4"/>
      <c r="I1" s="4"/>
    </row>
    <row r="2" spans="1:22" ht="18" customHeight="1" x14ac:dyDescent="0.25">
      <c r="A2" s="240" t="s">
        <v>20</v>
      </c>
      <c r="B2" s="253"/>
      <c r="C2" s="253"/>
      <c r="D2" s="253"/>
      <c r="E2" s="253"/>
      <c r="F2" s="253"/>
      <c r="G2" s="253"/>
      <c r="H2" s="253"/>
      <c r="I2" s="253"/>
    </row>
    <row r="3" spans="1:22" ht="18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</row>
    <row r="4" spans="1:22" s="47" customFormat="1" ht="25.5" x14ac:dyDescent="0.25">
      <c r="A4" s="152" t="s">
        <v>21</v>
      </c>
      <c r="B4" s="153"/>
      <c r="C4" s="153"/>
      <c r="D4" s="154" t="s">
        <v>22</v>
      </c>
      <c r="E4" s="154" t="s">
        <v>111</v>
      </c>
      <c r="F4" s="154" t="s">
        <v>112</v>
      </c>
      <c r="G4" s="154" t="s">
        <v>113</v>
      </c>
      <c r="H4" s="154" t="s">
        <v>114</v>
      </c>
      <c r="I4" s="155" t="s">
        <v>115</v>
      </c>
    </row>
    <row r="5" spans="1:22" x14ac:dyDescent="0.25">
      <c r="A5" s="255" t="s">
        <v>95</v>
      </c>
      <c r="B5" s="255"/>
      <c r="C5" s="255"/>
      <c r="D5" s="134" t="s">
        <v>86</v>
      </c>
      <c r="E5" s="134"/>
      <c r="F5" s="134"/>
      <c r="G5" s="135"/>
      <c r="H5" s="135"/>
      <c r="I5" s="151"/>
      <c r="M5" s="47"/>
      <c r="N5" s="130"/>
      <c r="O5" s="130"/>
    </row>
    <row r="6" spans="1:22" ht="25.5" x14ac:dyDescent="0.25">
      <c r="A6" s="256">
        <v>9620</v>
      </c>
      <c r="B6" s="256"/>
      <c r="C6" s="256"/>
      <c r="D6" s="61" t="s">
        <v>96</v>
      </c>
      <c r="E6" s="136"/>
      <c r="F6" s="136"/>
      <c r="G6" s="9"/>
      <c r="H6" s="9"/>
      <c r="I6" s="143"/>
      <c r="M6" s="47"/>
      <c r="N6" s="130"/>
      <c r="O6" s="130"/>
    </row>
    <row r="7" spans="1:22" s="57" customFormat="1" ht="25.5" x14ac:dyDescent="0.25">
      <c r="A7" s="257">
        <v>26395</v>
      </c>
      <c r="B7" s="258"/>
      <c r="C7" s="258"/>
      <c r="D7" s="62" t="s">
        <v>97</v>
      </c>
      <c r="E7" s="137">
        <f>E9+E89</f>
        <v>224161690.44000006</v>
      </c>
      <c r="F7" s="213">
        <f>F9+F89</f>
        <v>266236745</v>
      </c>
      <c r="G7" s="56">
        <f>G9+G89</f>
        <v>275491305</v>
      </c>
      <c r="H7" s="56">
        <f>H9+H89</f>
        <v>336446077</v>
      </c>
      <c r="I7" s="144">
        <f>I9+I89</f>
        <v>284770286</v>
      </c>
      <c r="M7" s="58"/>
      <c r="N7" s="130"/>
      <c r="O7" s="130"/>
      <c r="P7"/>
      <c r="Q7"/>
    </row>
    <row r="8" spans="1:22" ht="18" customHeight="1" x14ac:dyDescent="0.25">
      <c r="A8" s="254">
        <v>36</v>
      </c>
      <c r="B8" s="254"/>
      <c r="C8" s="254"/>
      <c r="D8" s="63" t="s">
        <v>94</v>
      </c>
      <c r="E8" s="96"/>
      <c r="F8" s="84"/>
      <c r="G8" s="70"/>
      <c r="H8" s="70"/>
      <c r="I8" s="145"/>
      <c r="M8" s="47"/>
      <c r="N8" s="130"/>
      <c r="O8" s="130"/>
    </row>
    <row r="9" spans="1:22" s="57" customFormat="1" ht="31.5" customHeight="1" x14ac:dyDescent="0.25">
      <c r="A9" s="251" t="s">
        <v>90</v>
      </c>
      <c r="B9" s="251"/>
      <c r="C9" s="251"/>
      <c r="D9" s="46" t="s">
        <v>91</v>
      </c>
      <c r="E9" s="50">
        <f>E10+E39+E55+E76</f>
        <v>6234321.7799999993</v>
      </c>
      <c r="F9" s="214">
        <f>F10+F39+F55+F76</f>
        <v>55785198</v>
      </c>
      <c r="G9" s="59">
        <f>G10+G39+G55+G76</f>
        <v>40030878</v>
      </c>
      <c r="H9" s="59">
        <f>H10+H39+H55+H76</f>
        <v>81323501</v>
      </c>
      <c r="I9" s="146">
        <f>I10+I39+I55+I76</f>
        <v>8127831</v>
      </c>
      <c r="L9" s="131"/>
      <c r="M9" s="132"/>
      <c r="N9" s="130"/>
      <c r="O9" s="130"/>
      <c r="P9"/>
      <c r="Q9"/>
    </row>
    <row r="10" spans="1:22" s="57" customFormat="1" ht="44.25" customHeight="1" x14ac:dyDescent="0.25">
      <c r="A10" s="252" t="s">
        <v>72</v>
      </c>
      <c r="B10" s="252"/>
      <c r="C10" s="252"/>
      <c r="D10" s="64" t="s">
        <v>68</v>
      </c>
      <c r="E10" s="138">
        <f>E11+E16+E20+E24+E28+E32+E36</f>
        <v>5824359.2199999997</v>
      </c>
      <c r="F10" s="215">
        <f>F11+F16+F20+F24+F28+F32+F36</f>
        <v>24661271</v>
      </c>
      <c r="G10" s="60">
        <f>G11+G16+G20+G24+G28+G32+G36</f>
        <v>8352960</v>
      </c>
      <c r="H10" s="60">
        <f>H11+H16+H20+H24+H28+H32+H36</f>
        <v>6802946</v>
      </c>
      <c r="I10" s="147">
        <f>I11+I16+I20+I24+I28+I32+I36</f>
        <v>8127831</v>
      </c>
      <c r="L10" s="126"/>
      <c r="M10" s="127"/>
      <c r="N10" s="130"/>
      <c r="O10" s="130"/>
      <c r="P10"/>
      <c r="Q10"/>
      <c r="T10" s="101"/>
      <c r="U10" s="101"/>
      <c r="V10" s="101"/>
    </row>
    <row r="11" spans="1:22" ht="15" customHeight="1" x14ac:dyDescent="0.25">
      <c r="A11" s="249">
        <v>11</v>
      </c>
      <c r="B11" s="249"/>
      <c r="C11" s="249"/>
      <c r="D11" s="65" t="s">
        <v>10</v>
      </c>
      <c r="E11" s="139">
        <f>E12</f>
        <v>4648660.84</v>
      </c>
      <c r="F11" s="216">
        <f>F12</f>
        <v>5308911</v>
      </c>
      <c r="G11" s="71">
        <f>G12</f>
        <v>5402078</v>
      </c>
      <c r="H11" s="71">
        <f>H12</f>
        <v>5402078</v>
      </c>
      <c r="I11" s="148">
        <f>I12</f>
        <v>6735973</v>
      </c>
      <c r="L11" s="128"/>
      <c r="M11" s="129"/>
      <c r="N11" s="130"/>
      <c r="O11" s="130"/>
      <c r="T11" s="43"/>
      <c r="U11" s="43"/>
      <c r="V11" s="43"/>
    </row>
    <row r="12" spans="1:22" ht="27.95" customHeight="1" x14ac:dyDescent="0.25">
      <c r="A12" s="250">
        <v>4</v>
      </c>
      <c r="B12" s="250"/>
      <c r="C12" s="250"/>
      <c r="D12" s="66" t="s">
        <v>14</v>
      </c>
      <c r="E12" s="140">
        <f>E13+E14+E15</f>
        <v>4648660.84</v>
      </c>
      <c r="F12" s="217">
        <f>F13+F14+F15</f>
        <v>5308911</v>
      </c>
      <c r="G12" s="72">
        <f>G13+G14+G15</f>
        <v>5402078</v>
      </c>
      <c r="H12" s="72">
        <f>H13+H14+H15</f>
        <v>5402078</v>
      </c>
      <c r="I12" s="149">
        <f>I13+I14+I15</f>
        <v>6735973</v>
      </c>
      <c r="L12" s="128"/>
      <c r="M12" s="130"/>
      <c r="N12" s="130"/>
      <c r="O12" s="130"/>
    </row>
    <row r="13" spans="1:22" ht="27.95" customHeight="1" x14ac:dyDescent="0.25">
      <c r="A13" s="248">
        <v>41</v>
      </c>
      <c r="B13" s="248"/>
      <c r="C13" s="248"/>
      <c r="D13" s="67" t="s">
        <v>15</v>
      </c>
      <c r="E13" s="141">
        <v>79633.679999999993</v>
      </c>
      <c r="F13" s="218">
        <v>132723</v>
      </c>
      <c r="G13" s="73">
        <v>0</v>
      </c>
      <c r="H13" s="73">
        <v>0</v>
      </c>
      <c r="I13" s="150">
        <v>0</v>
      </c>
      <c r="L13" s="133"/>
      <c r="M13" s="130"/>
      <c r="N13" s="130"/>
      <c r="O13" s="130"/>
    </row>
    <row r="14" spans="1:22" ht="27.95" customHeight="1" x14ac:dyDescent="0.25">
      <c r="A14" s="248">
        <v>42</v>
      </c>
      <c r="B14" s="248"/>
      <c r="C14" s="248"/>
      <c r="D14" s="67" t="s">
        <v>49</v>
      </c>
      <c r="E14" s="141">
        <v>4005608.46</v>
      </c>
      <c r="F14" s="218">
        <v>4054202</v>
      </c>
      <c r="G14" s="73">
        <v>4836641</v>
      </c>
      <c r="H14" s="73">
        <v>5302078</v>
      </c>
      <c r="I14" s="150">
        <v>6685973</v>
      </c>
      <c r="L14" s="133"/>
      <c r="M14" s="130"/>
      <c r="N14" s="130"/>
      <c r="O14" s="130"/>
    </row>
    <row r="15" spans="1:22" ht="27.95" customHeight="1" x14ac:dyDescent="0.25">
      <c r="A15" s="248">
        <v>45</v>
      </c>
      <c r="B15" s="248"/>
      <c r="C15" s="248"/>
      <c r="D15" s="67" t="s">
        <v>51</v>
      </c>
      <c r="E15" s="141">
        <v>563418.69999999995</v>
      </c>
      <c r="F15" s="218">
        <v>1121986</v>
      </c>
      <c r="G15" s="73">
        <v>565437</v>
      </c>
      <c r="H15" s="73">
        <v>100000</v>
      </c>
      <c r="I15" s="150">
        <v>50000</v>
      </c>
      <c r="L15" s="133"/>
      <c r="M15" s="130"/>
      <c r="N15" s="130"/>
      <c r="O15" s="130"/>
    </row>
    <row r="16" spans="1:22" ht="15" customHeight="1" x14ac:dyDescent="0.25">
      <c r="A16" s="249">
        <v>31</v>
      </c>
      <c r="B16" s="249"/>
      <c r="C16" s="249"/>
      <c r="D16" s="65" t="s">
        <v>26</v>
      </c>
      <c r="E16" s="139">
        <f>E17</f>
        <v>688697.59</v>
      </c>
      <c r="F16" s="216">
        <f>F17</f>
        <v>1747480</v>
      </c>
      <c r="G16" s="71">
        <f>G17</f>
        <v>1383901</v>
      </c>
      <c r="H16" s="71">
        <f>H17</f>
        <v>1383900</v>
      </c>
      <c r="I16" s="148">
        <f>I17</f>
        <v>1383900</v>
      </c>
      <c r="L16" s="133"/>
      <c r="M16" s="130"/>
      <c r="N16" s="130"/>
      <c r="O16" s="130"/>
    </row>
    <row r="17" spans="1:15" ht="27.95" customHeight="1" x14ac:dyDescent="0.25">
      <c r="A17" s="250">
        <v>4</v>
      </c>
      <c r="B17" s="250"/>
      <c r="C17" s="250"/>
      <c r="D17" s="66" t="s">
        <v>14</v>
      </c>
      <c r="E17" s="140">
        <f>E18+E19</f>
        <v>688697.59</v>
      </c>
      <c r="F17" s="217">
        <f>F18+F19</f>
        <v>1747480</v>
      </c>
      <c r="G17" s="72">
        <f>G18+G19</f>
        <v>1383901</v>
      </c>
      <c r="H17" s="72">
        <f>H18+H19</f>
        <v>1383900</v>
      </c>
      <c r="I17" s="149">
        <f>I18+I19</f>
        <v>1383900</v>
      </c>
      <c r="L17" s="133"/>
      <c r="M17" s="130"/>
      <c r="N17" s="130"/>
      <c r="O17" s="130"/>
    </row>
    <row r="18" spans="1:15" ht="27.95" customHeight="1" x14ac:dyDescent="0.25">
      <c r="A18" s="248">
        <v>42</v>
      </c>
      <c r="B18" s="248"/>
      <c r="C18" s="248"/>
      <c r="D18" s="67" t="s">
        <v>49</v>
      </c>
      <c r="E18" s="141">
        <v>438463.37</v>
      </c>
      <c r="F18" s="218">
        <v>1484975</v>
      </c>
      <c r="G18" s="73">
        <v>1276396</v>
      </c>
      <c r="H18" s="73">
        <v>1276395</v>
      </c>
      <c r="I18" s="150">
        <v>1276395</v>
      </c>
      <c r="L18" s="133"/>
      <c r="M18" s="130"/>
      <c r="N18" s="130"/>
      <c r="O18" s="130"/>
    </row>
    <row r="19" spans="1:15" ht="27.95" customHeight="1" x14ac:dyDescent="0.25">
      <c r="A19" s="248">
        <v>45</v>
      </c>
      <c r="B19" s="248"/>
      <c r="C19" s="248"/>
      <c r="D19" s="67" t="s">
        <v>51</v>
      </c>
      <c r="E19" s="141">
        <v>250234.22</v>
      </c>
      <c r="F19" s="218">
        <v>262505</v>
      </c>
      <c r="G19" s="73">
        <v>107505</v>
      </c>
      <c r="H19" s="73">
        <v>107505</v>
      </c>
      <c r="I19" s="150">
        <v>107505</v>
      </c>
      <c r="L19" s="133"/>
      <c r="M19" s="130"/>
      <c r="N19" s="130"/>
      <c r="O19" s="130"/>
    </row>
    <row r="20" spans="1:15" x14ac:dyDescent="0.25">
      <c r="A20" s="249">
        <v>43</v>
      </c>
      <c r="B20" s="249"/>
      <c r="C20" s="249"/>
      <c r="D20" s="65" t="s">
        <v>31</v>
      </c>
      <c r="E20" s="139">
        <f>E21</f>
        <v>34661.39</v>
      </c>
      <c r="F20" s="216">
        <f>F21</f>
        <v>0</v>
      </c>
      <c r="G20" s="71">
        <f>G21</f>
        <v>0</v>
      </c>
      <c r="H20" s="71">
        <f>H21</f>
        <v>0</v>
      </c>
      <c r="I20" s="148">
        <f>I21</f>
        <v>0</v>
      </c>
      <c r="J20" s="49"/>
      <c r="L20" s="133"/>
      <c r="M20" s="130"/>
      <c r="N20" s="130"/>
      <c r="O20" s="130"/>
    </row>
    <row r="21" spans="1:15" ht="27.95" customHeight="1" x14ac:dyDescent="0.25">
      <c r="A21" s="250">
        <v>4</v>
      </c>
      <c r="B21" s="250"/>
      <c r="C21" s="250"/>
      <c r="D21" s="66" t="s">
        <v>14</v>
      </c>
      <c r="E21" s="140">
        <f>E22+E23</f>
        <v>34661.39</v>
      </c>
      <c r="F21" s="217">
        <f t="shared" ref="F21:I21" si="0">F22+F23</f>
        <v>0</v>
      </c>
      <c r="G21" s="217">
        <f t="shared" si="0"/>
        <v>0</v>
      </c>
      <c r="H21" s="217">
        <f t="shared" si="0"/>
        <v>0</v>
      </c>
      <c r="I21" s="217">
        <f t="shared" si="0"/>
        <v>0</v>
      </c>
      <c r="L21" s="133"/>
      <c r="M21" s="130"/>
      <c r="N21" s="130"/>
      <c r="O21" s="130"/>
    </row>
    <row r="22" spans="1:15" ht="27.95" customHeight="1" x14ac:dyDescent="0.25">
      <c r="A22" s="248">
        <v>42</v>
      </c>
      <c r="B22" s="248"/>
      <c r="C22" s="248"/>
      <c r="D22" s="67" t="s">
        <v>49</v>
      </c>
      <c r="E22" s="141">
        <v>0.04</v>
      </c>
      <c r="F22" s="218">
        <v>0</v>
      </c>
      <c r="G22" s="73">
        <v>0</v>
      </c>
      <c r="H22" s="73">
        <v>0</v>
      </c>
      <c r="I22" s="150">
        <v>0</v>
      </c>
      <c r="L22" s="133"/>
      <c r="M22" s="130"/>
      <c r="N22" s="130"/>
      <c r="O22" s="130"/>
    </row>
    <row r="23" spans="1:15" ht="27.95" customHeight="1" x14ac:dyDescent="0.25">
      <c r="A23" s="248">
        <v>45</v>
      </c>
      <c r="B23" s="248"/>
      <c r="C23" s="248"/>
      <c r="D23" s="67" t="s">
        <v>51</v>
      </c>
      <c r="E23" s="141">
        <v>34661.35</v>
      </c>
      <c r="F23" s="218">
        <v>0</v>
      </c>
      <c r="G23" s="73">
        <v>0</v>
      </c>
      <c r="H23" s="73">
        <v>0</v>
      </c>
      <c r="I23" s="150">
        <v>0</v>
      </c>
      <c r="L23" s="133"/>
      <c r="M23" s="130"/>
      <c r="N23" s="130"/>
      <c r="O23" s="130"/>
    </row>
    <row r="24" spans="1:15" ht="15" customHeight="1" x14ac:dyDescent="0.25">
      <c r="A24" s="249">
        <v>52</v>
      </c>
      <c r="B24" s="249"/>
      <c r="C24" s="249"/>
      <c r="D24" s="65" t="s">
        <v>30</v>
      </c>
      <c r="E24" s="139">
        <f t="shared" ref="E24:I25" si="1">E25</f>
        <v>369714.02</v>
      </c>
      <c r="F24" s="216">
        <f t="shared" si="1"/>
        <v>209868</v>
      </c>
      <c r="G24" s="71">
        <f>G25</f>
        <v>1500000</v>
      </c>
      <c r="H24" s="71">
        <f t="shared" si="1"/>
        <v>0</v>
      </c>
      <c r="I24" s="148">
        <f t="shared" si="1"/>
        <v>0</v>
      </c>
      <c r="J24" s="49"/>
      <c r="L24" s="128"/>
      <c r="M24" s="128"/>
      <c r="N24" s="128"/>
      <c r="O24" s="128"/>
    </row>
    <row r="25" spans="1:15" ht="25.5" customHeight="1" x14ac:dyDescent="0.25">
      <c r="A25" s="250">
        <v>4</v>
      </c>
      <c r="B25" s="250"/>
      <c r="C25" s="250"/>
      <c r="D25" s="66" t="s">
        <v>14</v>
      </c>
      <c r="E25" s="140">
        <f t="shared" si="1"/>
        <v>369714.02</v>
      </c>
      <c r="F25" s="217">
        <f t="shared" si="1"/>
        <v>209868</v>
      </c>
      <c r="G25" s="72">
        <f>G26+G27</f>
        <v>1500000</v>
      </c>
      <c r="H25" s="72">
        <f t="shared" ref="H25:I25" si="2">H26+H27</f>
        <v>0</v>
      </c>
      <c r="I25" s="149">
        <f t="shared" si="2"/>
        <v>0</v>
      </c>
    </row>
    <row r="26" spans="1:15" ht="25.5" x14ac:dyDescent="0.25">
      <c r="A26" s="248">
        <v>42</v>
      </c>
      <c r="B26" s="248"/>
      <c r="C26" s="248"/>
      <c r="D26" s="67" t="s">
        <v>49</v>
      </c>
      <c r="E26" s="141">
        <v>369714.02</v>
      </c>
      <c r="F26" s="218">
        <v>209868</v>
      </c>
      <c r="G26" s="73">
        <v>0</v>
      </c>
      <c r="H26" s="73">
        <v>0</v>
      </c>
      <c r="I26" s="150">
        <v>0</v>
      </c>
    </row>
    <row r="27" spans="1:15" ht="25.5" x14ac:dyDescent="0.25">
      <c r="A27" s="248">
        <v>45</v>
      </c>
      <c r="B27" s="248"/>
      <c r="C27" s="248"/>
      <c r="D27" s="67" t="s">
        <v>51</v>
      </c>
      <c r="E27" s="141">
        <v>0</v>
      </c>
      <c r="F27" s="218">
        <v>0</v>
      </c>
      <c r="G27" s="73">
        <v>1500000</v>
      </c>
      <c r="H27" s="73">
        <v>0</v>
      </c>
      <c r="I27" s="150">
        <v>0</v>
      </c>
    </row>
    <row r="28" spans="1:15" x14ac:dyDescent="0.25">
      <c r="A28" s="249">
        <v>581</v>
      </c>
      <c r="B28" s="249"/>
      <c r="C28" s="249"/>
      <c r="D28" s="65" t="s">
        <v>46</v>
      </c>
      <c r="E28" s="139">
        <f>E29</f>
        <v>0</v>
      </c>
      <c r="F28" s="216">
        <f>F29</f>
        <v>17165116</v>
      </c>
      <c r="G28" s="71">
        <f>G29</f>
        <v>0</v>
      </c>
      <c r="H28" s="71">
        <f>H29</f>
        <v>0</v>
      </c>
      <c r="I28" s="148">
        <f>I29</f>
        <v>0</v>
      </c>
      <c r="J28" s="49"/>
    </row>
    <row r="29" spans="1:15" ht="27.95" customHeight="1" x14ac:dyDescent="0.25">
      <c r="A29" s="250">
        <v>4</v>
      </c>
      <c r="B29" s="250"/>
      <c r="C29" s="250"/>
      <c r="D29" s="66" t="s">
        <v>14</v>
      </c>
      <c r="E29" s="140">
        <f>E30+E31</f>
        <v>0</v>
      </c>
      <c r="F29" s="217">
        <f>F30+F31</f>
        <v>17165116</v>
      </c>
      <c r="G29" s="72">
        <f>G30+G31</f>
        <v>0</v>
      </c>
      <c r="H29" s="72">
        <f>H30+H31</f>
        <v>0</v>
      </c>
      <c r="I29" s="149">
        <f>I30+I31</f>
        <v>0</v>
      </c>
    </row>
    <row r="30" spans="1:15" ht="27.95" customHeight="1" x14ac:dyDescent="0.25">
      <c r="A30" s="248">
        <v>42</v>
      </c>
      <c r="B30" s="248"/>
      <c r="C30" s="248"/>
      <c r="D30" s="67" t="s">
        <v>49</v>
      </c>
      <c r="E30" s="141">
        <v>0</v>
      </c>
      <c r="F30" s="218">
        <v>15355839</v>
      </c>
      <c r="G30" s="73">
        <v>0</v>
      </c>
      <c r="H30" s="73">
        <v>0</v>
      </c>
      <c r="I30" s="150">
        <v>0</v>
      </c>
    </row>
    <row r="31" spans="1:15" ht="27.95" customHeight="1" x14ac:dyDescent="0.25">
      <c r="A31" s="248">
        <v>45</v>
      </c>
      <c r="B31" s="248"/>
      <c r="C31" s="248"/>
      <c r="D31" s="68" t="s">
        <v>51</v>
      </c>
      <c r="E31" s="141">
        <v>0</v>
      </c>
      <c r="F31" s="218">
        <v>1809277</v>
      </c>
      <c r="G31" s="73">
        <v>0</v>
      </c>
      <c r="H31" s="73">
        <v>0</v>
      </c>
      <c r="I31" s="150">
        <v>0</v>
      </c>
    </row>
    <row r="32" spans="1:15" x14ac:dyDescent="0.25">
      <c r="A32" s="249">
        <v>61</v>
      </c>
      <c r="B32" s="249"/>
      <c r="C32" s="249"/>
      <c r="D32" s="65" t="s">
        <v>44</v>
      </c>
      <c r="E32" s="139">
        <f>E33</f>
        <v>82625.38</v>
      </c>
      <c r="F32" s="216">
        <f>F33</f>
        <v>228701</v>
      </c>
      <c r="G32" s="71">
        <f>G33</f>
        <v>65800</v>
      </c>
      <c r="H32" s="71">
        <f>H33</f>
        <v>15800</v>
      </c>
      <c r="I32" s="148">
        <f>I33</f>
        <v>6800</v>
      </c>
    </row>
    <row r="33" spans="1:10" ht="27.95" customHeight="1" x14ac:dyDescent="0.25">
      <c r="A33" s="250">
        <v>4</v>
      </c>
      <c r="B33" s="250"/>
      <c r="C33" s="250"/>
      <c r="D33" s="66" t="s">
        <v>14</v>
      </c>
      <c r="E33" s="140">
        <f>E34+E35</f>
        <v>82625.38</v>
      </c>
      <c r="F33" s="217">
        <f>F34+F35</f>
        <v>228701</v>
      </c>
      <c r="G33" s="72">
        <f>G34+G35</f>
        <v>65800</v>
      </c>
      <c r="H33" s="72">
        <f>H34+H35</f>
        <v>15800</v>
      </c>
      <c r="I33" s="149">
        <f>I34+I35</f>
        <v>6800</v>
      </c>
    </row>
    <row r="34" spans="1:10" ht="27.95" customHeight="1" x14ac:dyDescent="0.25">
      <c r="A34" s="248">
        <v>42</v>
      </c>
      <c r="B34" s="248"/>
      <c r="C34" s="248"/>
      <c r="D34" s="67" t="s">
        <v>49</v>
      </c>
      <c r="E34" s="141">
        <v>17845.61</v>
      </c>
      <c r="F34" s="218">
        <v>221800</v>
      </c>
      <c r="G34" s="73">
        <v>65800</v>
      </c>
      <c r="H34" s="73">
        <v>15800</v>
      </c>
      <c r="I34" s="150">
        <v>6800</v>
      </c>
    </row>
    <row r="35" spans="1:10" ht="27.95" customHeight="1" x14ac:dyDescent="0.25">
      <c r="A35" s="248">
        <v>45</v>
      </c>
      <c r="B35" s="248"/>
      <c r="C35" s="248"/>
      <c r="D35" s="67" t="s">
        <v>51</v>
      </c>
      <c r="E35" s="141">
        <v>64779.77</v>
      </c>
      <c r="F35" s="218">
        <v>6901</v>
      </c>
      <c r="G35" s="73">
        <v>0</v>
      </c>
      <c r="H35" s="73">
        <v>0</v>
      </c>
      <c r="I35" s="150">
        <v>0</v>
      </c>
    </row>
    <row r="36" spans="1:10" x14ac:dyDescent="0.25">
      <c r="A36" s="249">
        <v>71</v>
      </c>
      <c r="B36" s="249"/>
      <c r="C36" s="249"/>
      <c r="D36" s="65" t="s">
        <v>50</v>
      </c>
      <c r="E36" s="139">
        <f t="shared" ref="E36:I37" si="3">E37</f>
        <v>0</v>
      </c>
      <c r="F36" s="216">
        <f t="shared" si="3"/>
        <v>1195</v>
      </c>
      <c r="G36" s="71">
        <f t="shared" si="3"/>
        <v>1181</v>
      </c>
      <c r="H36" s="71">
        <f t="shared" si="3"/>
        <v>1168</v>
      </c>
      <c r="I36" s="148">
        <f t="shared" si="3"/>
        <v>1158</v>
      </c>
    </row>
    <row r="37" spans="1:10" ht="27.95" customHeight="1" x14ac:dyDescent="0.25">
      <c r="A37" s="250">
        <v>4</v>
      </c>
      <c r="B37" s="250"/>
      <c r="C37" s="250"/>
      <c r="D37" s="66" t="s">
        <v>14</v>
      </c>
      <c r="E37" s="140">
        <f t="shared" si="3"/>
        <v>0</v>
      </c>
      <c r="F37" s="217">
        <f t="shared" si="3"/>
        <v>1195</v>
      </c>
      <c r="G37" s="72">
        <f t="shared" si="3"/>
        <v>1181</v>
      </c>
      <c r="H37" s="72">
        <f t="shared" si="3"/>
        <v>1168</v>
      </c>
      <c r="I37" s="149">
        <f t="shared" si="3"/>
        <v>1158</v>
      </c>
    </row>
    <row r="38" spans="1:10" ht="27.95" customHeight="1" x14ac:dyDescent="0.25">
      <c r="A38" s="248">
        <v>42</v>
      </c>
      <c r="B38" s="248"/>
      <c r="C38" s="248"/>
      <c r="D38" s="67" t="s">
        <v>49</v>
      </c>
      <c r="E38" s="141">
        <v>0</v>
      </c>
      <c r="F38" s="218">
        <v>1195</v>
      </c>
      <c r="G38" s="73">
        <v>1181</v>
      </c>
      <c r="H38" s="73">
        <v>1168</v>
      </c>
      <c r="I38" s="150">
        <v>1158</v>
      </c>
    </row>
    <row r="39" spans="1:10" s="57" customFormat="1" ht="25.5" x14ac:dyDescent="0.25">
      <c r="A39" s="252" t="s">
        <v>73</v>
      </c>
      <c r="B39" s="252"/>
      <c r="C39" s="252"/>
      <c r="D39" s="64" t="s">
        <v>69</v>
      </c>
      <c r="E39" s="138">
        <f>E40+E44+E49</f>
        <v>298644.06</v>
      </c>
      <c r="F39" s="215">
        <f>F40+F44+F49</f>
        <v>654613</v>
      </c>
      <c r="G39" s="60">
        <f>G40+G44+G49</f>
        <v>0</v>
      </c>
      <c r="H39" s="60">
        <f>H40+H44+H49</f>
        <v>0</v>
      </c>
      <c r="I39" s="147">
        <f>I40+I44+I49</f>
        <v>0</v>
      </c>
      <c r="J39" s="97"/>
    </row>
    <row r="40" spans="1:10" ht="15" customHeight="1" x14ac:dyDescent="0.25">
      <c r="A40" s="249">
        <v>11</v>
      </c>
      <c r="B40" s="249"/>
      <c r="C40" s="249"/>
      <c r="D40" s="65" t="s">
        <v>10</v>
      </c>
      <c r="E40" s="52">
        <f>E41</f>
        <v>61052.49</v>
      </c>
      <c r="F40" s="219">
        <f t="shared" ref="F40:I40" si="4">F41</f>
        <v>0</v>
      </c>
      <c r="G40" s="219">
        <f t="shared" si="4"/>
        <v>0</v>
      </c>
      <c r="H40" s="219">
        <f t="shared" si="4"/>
        <v>0</v>
      </c>
      <c r="I40" s="219">
        <f t="shared" si="4"/>
        <v>0</v>
      </c>
    </row>
    <row r="41" spans="1:10" ht="27.95" customHeight="1" x14ac:dyDescent="0.25">
      <c r="A41" s="250">
        <v>4</v>
      </c>
      <c r="B41" s="250"/>
      <c r="C41" s="250"/>
      <c r="D41" s="66" t="s">
        <v>14</v>
      </c>
      <c r="E41" s="53">
        <f>E42+E43</f>
        <v>61052.49</v>
      </c>
      <c r="F41" s="220">
        <f>F42+F43</f>
        <v>0</v>
      </c>
      <c r="G41" s="72">
        <f>G42+G43</f>
        <v>0</v>
      </c>
      <c r="H41" s="72">
        <f>H42+H43</f>
        <v>0</v>
      </c>
      <c r="I41" s="72">
        <f>I42+I43</f>
        <v>0</v>
      </c>
    </row>
    <row r="42" spans="1:10" ht="27.95" customHeight="1" x14ac:dyDescent="0.25">
      <c r="A42" s="248">
        <v>42</v>
      </c>
      <c r="B42" s="248"/>
      <c r="C42" s="248"/>
      <c r="D42" s="67" t="s">
        <v>49</v>
      </c>
      <c r="E42" s="54">
        <v>61052.49</v>
      </c>
      <c r="F42" s="221">
        <v>0</v>
      </c>
      <c r="G42" s="73">
        <v>0</v>
      </c>
      <c r="H42" s="73">
        <v>0</v>
      </c>
      <c r="I42" s="73">
        <v>0</v>
      </c>
    </row>
    <row r="43" spans="1:10" ht="27.95" customHeight="1" x14ac:dyDescent="0.25">
      <c r="A43" s="248">
        <v>45</v>
      </c>
      <c r="B43" s="248"/>
      <c r="C43" s="248"/>
      <c r="D43" s="68" t="s">
        <v>51</v>
      </c>
      <c r="E43" s="54">
        <v>0</v>
      </c>
      <c r="F43" s="221">
        <v>0</v>
      </c>
      <c r="G43" s="73">
        <v>0</v>
      </c>
      <c r="H43" s="73">
        <v>0</v>
      </c>
      <c r="I43" s="73">
        <v>0</v>
      </c>
    </row>
    <row r="44" spans="1:10" ht="18" customHeight="1" x14ac:dyDescent="0.25">
      <c r="A44" s="249">
        <v>12</v>
      </c>
      <c r="B44" s="249"/>
      <c r="C44" s="249"/>
      <c r="D44" s="65" t="s">
        <v>41</v>
      </c>
      <c r="E44" s="52">
        <f>E45+E47</f>
        <v>38276.899999999994</v>
      </c>
      <c r="F44" s="219">
        <f>F45+F47</f>
        <v>98193</v>
      </c>
      <c r="G44" s="71">
        <f>G45+G47</f>
        <v>0</v>
      </c>
      <c r="H44" s="71">
        <f>H45+H47</f>
        <v>0</v>
      </c>
      <c r="I44" s="71">
        <f>I45+I47</f>
        <v>0</v>
      </c>
    </row>
    <row r="45" spans="1:10" ht="15" customHeight="1" x14ac:dyDescent="0.25">
      <c r="A45" s="250">
        <v>3</v>
      </c>
      <c r="B45" s="250"/>
      <c r="C45" s="250"/>
      <c r="D45" s="66" t="s">
        <v>12</v>
      </c>
      <c r="E45" s="53">
        <f>E46</f>
        <v>1990.84</v>
      </c>
      <c r="F45" s="220">
        <f>F46</f>
        <v>82947</v>
      </c>
      <c r="G45" s="72">
        <f>G46</f>
        <v>0</v>
      </c>
      <c r="H45" s="72">
        <f>H46</f>
        <v>0</v>
      </c>
      <c r="I45" s="72">
        <f>I46</f>
        <v>0</v>
      </c>
    </row>
    <row r="46" spans="1:10" ht="15" customHeight="1" x14ac:dyDescent="0.25">
      <c r="A46" s="248">
        <v>32</v>
      </c>
      <c r="B46" s="248"/>
      <c r="C46" s="248"/>
      <c r="D46" s="67" t="s">
        <v>23</v>
      </c>
      <c r="E46" s="54">
        <v>1990.84</v>
      </c>
      <c r="F46" s="221">
        <v>82947</v>
      </c>
      <c r="G46" s="73">
        <v>0</v>
      </c>
      <c r="H46" s="73">
        <v>0</v>
      </c>
      <c r="I46" s="73">
        <v>0</v>
      </c>
    </row>
    <row r="47" spans="1:10" ht="27.95" customHeight="1" x14ac:dyDescent="0.25">
      <c r="A47" s="250">
        <v>4</v>
      </c>
      <c r="B47" s="250"/>
      <c r="C47" s="250"/>
      <c r="D47" s="66" t="s">
        <v>14</v>
      </c>
      <c r="E47" s="53">
        <f>E48</f>
        <v>36286.06</v>
      </c>
      <c r="F47" s="220">
        <f t="shared" ref="F47:I47" si="5">F48</f>
        <v>15246</v>
      </c>
      <c r="G47" s="220">
        <f t="shared" si="5"/>
        <v>0</v>
      </c>
      <c r="H47" s="220">
        <f t="shared" si="5"/>
        <v>0</v>
      </c>
      <c r="I47" s="220">
        <f t="shared" si="5"/>
        <v>0</v>
      </c>
    </row>
    <row r="48" spans="1:10" ht="27.95" customHeight="1" x14ac:dyDescent="0.25">
      <c r="A48" s="248">
        <v>42</v>
      </c>
      <c r="B48" s="248"/>
      <c r="C48" s="248"/>
      <c r="D48" s="67" t="s">
        <v>49</v>
      </c>
      <c r="E48" s="54">
        <v>36286.06</v>
      </c>
      <c r="F48" s="221">
        <v>15246</v>
      </c>
      <c r="G48" s="73">
        <v>0</v>
      </c>
      <c r="H48" s="73">
        <v>0</v>
      </c>
      <c r="I48" s="73">
        <v>0</v>
      </c>
    </row>
    <row r="49" spans="1:10" ht="27.95" customHeight="1" x14ac:dyDescent="0.25">
      <c r="A49" s="249">
        <v>563</v>
      </c>
      <c r="B49" s="249"/>
      <c r="C49" s="249"/>
      <c r="D49" s="65" t="s">
        <v>42</v>
      </c>
      <c r="E49" s="52">
        <f>E50+E52</f>
        <v>199314.67</v>
      </c>
      <c r="F49" s="219">
        <f>F50+F52</f>
        <v>556420</v>
      </c>
      <c r="G49" s="71">
        <f>G50+G52</f>
        <v>0</v>
      </c>
      <c r="H49" s="71">
        <f>H50+H52</f>
        <v>0</v>
      </c>
      <c r="I49" s="71">
        <f>I50+I52</f>
        <v>0</v>
      </c>
    </row>
    <row r="50" spans="1:10" ht="15" customHeight="1" x14ac:dyDescent="0.25">
      <c r="A50" s="250">
        <v>3</v>
      </c>
      <c r="B50" s="250"/>
      <c r="C50" s="250"/>
      <c r="D50" s="66" t="s">
        <v>12</v>
      </c>
      <c r="E50" s="53">
        <f>E51</f>
        <v>73635.199999999997</v>
      </c>
      <c r="F50" s="220">
        <f>F51</f>
        <v>470021</v>
      </c>
      <c r="G50" s="72">
        <f>G51</f>
        <v>0</v>
      </c>
      <c r="H50" s="72">
        <f>H51</f>
        <v>0</v>
      </c>
      <c r="I50" s="72">
        <f>I51</f>
        <v>0</v>
      </c>
    </row>
    <row r="51" spans="1:10" ht="15" customHeight="1" x14ac:dyDescent="0.25">
      <c r="A51" s="248">
        <v>32</v>
      </c>
      <c r="B51" s="248"/>
      <c r="C51" s="248"/>
      <c r="D51" s="67" t="s">
        <v>23</v>
      </c>
      <c r="E51" s="54">
        <v>73635.199999999997</v>
      </c>
      <c r="F51" s="221">
        <v>470021</v>
      </c>
      <c r="G51" s="73">
        <v>0</v>
      </c>
      <c r="H51" s="73">
        <v>0</v>
      </c>
      <c r="I51" s="73">
        <v>0</v>
      </c>
    </row>
    <row r="52" spans="1:10" ht="27.95" customHeight="1" x14ac:dyDescent="0.25">
      <c r="A52" s="250">
        <v>4</v>
      </c>
      <c r="B52" s="250"/>
      <c r="C52" s="250"/>
      <c r="D52" s="66" t="s">
        <v>14</v>
      </c>
      <c r="E52" s="53">
        <f>E53+E54</f>
        <v>125679.47000000002</v>
      </c>
      <c r="F52" s="220">
        <f>F53+F54</f>
        <v>86399</v>
      </c>
      <c r="G52" s="72">
        <f>G53+G54</f>
        <v>0</v>
      </c>
      <c r="H52" s="72">
        <f>H53+H54</f>
        <v>0</v>
      </c>
      <c r="I52" s="72">
        <f>I53+I54</f>
        <v>0</v>
      </c>
    </row>
    <row r="53" spans="1:10" ht="27.95" customHeight="1" x14ac:dyDescent="0.25">
      <c r="A53" s="248">
        <v>42</v>
      </c>
      <c r="B53" s="248"/>
      <c r="C53" s="248"/>
      <c r="D53" s="67" t="s">
        <v>49</v>
      </c>
      <c r="E53" s="54">
        <v>143267.23000000001</v>
      </c>
      <c r="F53" s="221">
        <v>86399</v>
      </c>
      <c r="G53" s="73">
        <v>0</v>
      </c>
      <c r="H53" s="73">
        <v>0</v>
      </c>
      <c r="I53" s="73">
        <v>0</v>
      </c>
    </row>
    <row r="54" spans="1:10" ht="27.95" customHeight="1" x14ac:dyDescent="0.25">
      <c r="A54" s="248">
        <v>45</v>
      </c>
      <c r="B54" s="248"/>
      <c r="C54" s="248"/>
      <c r="D54" s="68" t="s">
        <v>51</v>
      </c>
      <c r="E54" s="54">
        <v>-17587.759999999998</v>
      </c>
      <c r="F54" s="221">
        <v>0</v>
      </c>
      <c r="G54" s="73">
        <v>0</v>
      </c>
      <c r="H54" s="73">
        <v>0</v>
      </c>
      <c r="I54" s="73">
        <v>0</v>
      </c>
    </row>
    <row r="55" spans="1:10" s="45" customFormat="1" x14ac:dyDescent="0.25">
      <c r="A55" s="252" t="s">
        <v>74</v>
      </c>
      <c r="B55" s="252"/>
      <c r="C55" s="252"/>
      <c r="D55" s="64" t="s">
        <v>70</v>
      </c>
      <c r="E55" s="51">
        <f>E56+E61+E66+E71</f>
        <v>77840.37</v>
      </c>
      <c r="F55" s="222">
        <f>F56+F61+F66+F71</f>
        <v>26554690</v>
      </c>
      <c r="G55" s="222">
        <f>G56+G61+G66+G71</f>
        <v>31677918</v>
      </c>
      <c r="H55" s="222">
        <f>H56+H61+H66+H71</f>
        <v>74520555</v>
      </c>
      <c r="I55" s="222">
        <f>I56+I61+I66+I71</f>
        <v>0</v>
      </c>
      <c r="J55" s="98"/>
    </row>
    <row r="56" spans="1:10" x14ac:dyDescent="0.25">
      <c r="A56" s="249">
        <v>11</v>
      </c>
      <c r="B56" s="249"/>
      <c r="C56" s="249"/>
      <c r="D56" s="65" t="s">
        <v>10</v>
      </c>
      <c r="E56" s="52">
        <f>E59+E57</f>
        <v>0</v>
      </c>
      <c r="F56" s="219">
        <f>F59+F57</f>
        <v>3956834</v>
      </c>
      <c r="G56" s="219">
        <f>G59+G57</f>
        <v>12000000</v>
      </c>
      <c r="H56" s="219">
        <f>H59+H57</f>
        <v>0</v>
      </c>
      <c r="I56" s="219">
        <f>I59+I57</f>
        <v>0</v>
      </c>
    </row>
    <row r="57" spans="1:10" ht="18.75" customHeight="1" x14ac:dyDescent="0.25">
      <c r="A57" s="250">
        <v>3</v>
      </c>
      <c r="B57" s="250"/>
      <c r="C57" s="250"/>
      <c r="D57" s="66" t="s">
        <v>12</v>
      </c>
      <c r="E57" s="53">
        <f>E58</f>
        <v>0</v>
      </c>
      <c r="F57" s="220">
        <f>F58</f>
        <v>1048222</v>
      </c>
      <c r="G57" s="72">
        <f>G58</f>
        <v>302352</v>
      </c>
      <c r="H57" s="72">
        <f t="shared" ref="H57:I57" si="6">H58</f>
        <v>0</v>
      </c>
      <c r="I57" s="72">
        <f t="shared" si="6"/>
        <v>0</v>
      </c>
    </row>
    <row r="58" spans="1:10" x14ac:dyDescent="0.25">
      <c r="A58" s="248">
        <v>32</v>
      </c>
      <c r="B58" s="248"/>
      <c r="C58" s="248"/>
      <c r="D58" s="67" t="s">
        <v>23</v>
      </c>
      <c r="E58" s="54">
        <v>0</v>
      </c>
      <c r="F58" s="221">
        <v>1048222</v>
      </c>
      <c r="G58" s="73">
        <v>302352</v>
      </c>
      <c r="H58" s="73">
        <v>0</v>
      </c>
      <c r="I58" s="73">
        <v>0</v>
      </c>
    </row>
    <row r="59" spans="1:10" ht="27.95" customHeight="1" x14ac:dyDescent="0.25">
      <c r="A59" s="250">
        <v>4</v>
      </c>
      <c r="B59" s="250"/>
      <c r="C59" s="250"/>
      <c r="D59" s="66" t="s">
        <v>14</v>
      </c>
      <c r="E59" s="53">
        <f t="shared" ref="E59:G59" si="7">E60</f>
        <v>0</v>
      </c>
      <c r="F59" s="220">
        <f t="shared" si="7"/>
        <v>2908612</v>
      </c>
      <c r="G59" s="72">
        <f t="shared" si="7"/>
        <v>11697648</v>
      </c>
      <c r="H59" s="72">
        <f t="shared" ref="H59:I59" si="8">H60</f>
        <v>0</v>
      </c>
      <c r="I59" s="72">
        <f t="shared" si="8"/>
        <v>0</v>
      </c>
    </row>
    <row r="60" spans="1:10" ht="27.95" customHeight="1" x14ac:dyDescent="0.25">
      <c r="A60" s="248">
        <v>45</v>
      </c>
      <c r="B60" s="248"/>
      <c r="C60" s="248"/>
      <c r="D60" s="67" t="s">
        <v>51</v>
      </c>
      <c r="E60" s="54">
        <v>0</v>
      </c>
      <c r="F60" s="221">
        <v>2908612</v>
      </c>
      <c r="G60" s="73">
        <v>11697648</v>
      </c>
      <c r="H60" s="73">
        <v>0</v>
      </c>
      <c r="I60" s="73">
        <v>0</v>
      </c>
    </row>
    <row r="61" spans="1:10" ht="27.95" customHeight="1" x14ac:dyDescent="0.25">
      <c r="A61" s="249">
        <v>5761</v>
      </c>
      <c r="B61" s="249"/>
      <c r="C61" s="249"/>
      <c r="D61" s="65" t="s">
        <v>71</v>
      </c>
      <c r="E61" s="52">
        <f>E62+E64</f>
        <v>77840.37</v>
      </c>
      <c r="F61" s="219">
        <f>F62+F64</f>
        <v>10346257</v>
      </c>
      <c r="G61" s="71">
        <f>G62+G64</f>
        <v>0</v>
      </c>
      <c r="H61" s="71">
        <f t="shared" ref="H61:I61" si="9">H62+H64</f>
        <v>0</v>
      </c>
      <c r="I61" s="71">
        <f t="shared" si="9"/>
        <v>0</v>
      </c>
    </row>
    <row r="62" spans="1:10" ht="15" customHeight="1" x14ac:dyDescent="0.25">
      <c r="A62" s="250">
        <v>3</v>
      </c>
      <c r="B62" s="250"/>
      <c r="C62" s="250"/>
      <c r="D62" s="66" t="s">
        <v>12</v>
      </c>
      <c r="E62" s="53">
        <f>E63</f>
        <v>44037.96</v>
      </c>
      <c r="F62" s="220">
        <f>F63</f>
        <v>1280377</v>
      </c>
      <c r="G62" s="72">
        <f>G63</f>
        <v>0</v>
      </c>
      <c r="H62" s="72">
        <f t="shared" ref="H62:I62" si="10">H63</f>
        <v>0</v>
      </c>
      <c r="I62" s="72">
        <f t="shared" si="10"/>
        <v>0</v>
      </c>
    </row>
    <row r="63" spans="1:10" ht="15" customHeight="1" x14ac:dyDescent="0.25">
      <c r="A63" s="248">
        <v>32</v>
      </c>
      <c r="B63" s="248"/>
      <c r="C63" s="248"/>
      <c r="D63" s="67" t="s">
        <v>23</v>
      </c>
      <c r="E63" s="54">
        <v>44037.96</v>
      </c>
      <c r="F63" s="221">
        <v>1280377</v>
      </c>
      <c r="G63" s="73">
        <v>0</v>
      </c>
      <c r="H63" s="73">
        <v>0</v>
      </c>
      <c r="I63" s="73">
        <v>0</v>
      </c>
    </row>
    <row r="64" spans="1:10" ht="27.95" customHeight="1" x14ac:dyDescent="0.25">
      <c r="A64" s="250">
        <v>4</v>
      </c>
      <c r="B64" s="250"/>
      <c r="C64" s="250"/>
      <c r="D64" s="66" t="s">
        <v>14</v>
      </c>
      <c r="E64" s="53">
        <f>E65</f>
        <v>33802.410000000003</v>
      </c>
      <c r="F64" s="223">
        <f>F65</f>
        <v>9065880</v>
      </c>
      <c r="G64" s="142">
        <f>G65</f>
        <v>0</v>
      </c>
      <c r="H64" s="72">
        <f t="shared" ref="H64:I64" si="11">H65</f>
        <v>0</v>
      </c>
      <c r="I64" s="72">
        <f t="shared" si="11"/>
        <v>0</v>
      </c>
    </row>
    <row r="65" spans="1:13" ht="27.95" customHeight="1" x14ac:dyDescent="0.25">
      <c r="A65" s="248">
        <v>45</v>
      </c>
      <c r="B65" s="248"/>
      <c r="C65" s="248"/>
      <c r="D65" s="67" t="s">
        <v>51</v>
      </c>
      <c r="E65" s="54">
        <v>33802.410000000003</v>
      </c>
      <c r="F65" s="221">
        <v>9065880</v>
      </c>
      <c r="G65" s="73">
        <v>0</v>
      </c>
      <c r="H65" s="73">
        <v>0</v>
      </c>
      <c r="I65" s="73">
        <v>0</v>
      </c>
    </row>
    <row r="66" spans="1:13" ht="27.95" customHeight="1" x14ac:dyDescent="0.25">
      <c r="A66" s="249">
        <v>5762</v>
      </c>
      <c r="B66" s="249"/>
      <c r="C66" s="249"/>
      <c r="D66" s="65" t="s">
        <v>84</v>
      </c>
      <c r="E66" s="52">
        <f>E67+E69</f>
        <v>0</v>
      </c>
      <c r="F66" s="219">
        <f>F67+F69</f>
        <v>645079</v>
      </c>
      <c r="G66" s="71">
        <f>G67+G69</f>
        <v>0</v>
      </c>
      <c r="H66" s="71">
        <f t="shared" ref="H66:I66" si="12">H67+H69</f>
        <v>0</v>
      </c>
      <c r="I66" s="71">
        <f t="shared" si="12"/>
        <v>0</v>
      </c>
    </row>
    <row r="67" spans="1:13" ht="15" customHeight="1" x14ac:dyDescent="0.25">
      <c r="A67" s="250">
        <v>3</v>
      </c>
      <c r="B67" s="250"/>
      <c r="C67" s="250"/>
      <c r="D67" s="66" t="s">
        <v>12</v>
      </c>
      <c r="E67" s="53">
        <f>E68</f>
        <v>0</v>
      </c>
      <c r="F67" s="220">
        <f>F68</f>
        <v>345079</v>
      </c>
      <c r="G67" s="72">
        <f>G68</f>
        <v>0</v>
      </c>
      <c r="H67" s="72">
        <f t="shared" ref="H67:I67" si="13">H68</f>
        <v>0</v>
      </c>
      <c r="I67" s="72">
        <f t="shared" si="13"/>
        <v>0</v>
      </c>
    </row>
    <row r="68" spans="1:13" ht="15" customHeight="1" x14ac:dyDescent="0.25">
      <c r="A68" s="248">
        <v>32</v>
      </c>
      <c r="B68" s="248"/>
      <c r="C68" s="248"/>
      <c r="D68" s="67" t="s">
        <v>23</v>
      </c>
      <c r="E68" s="54">
        <v>0</v>
      </c>
      <c r="F68" s="221">
        <v>345079</v>
      </c>
      <c r="G68" s="73">
        <v>0</v>
      </c>
      <c r="H68" s="73">
        <v>0</v>
      </c>
      <c r="I68" s="73">
        <v>0</v>
      </c>
      <c r="M68" s="43"/>
    </row>
    <row r="69" spans="1:13" ht="27.95" customHeight="1" x14ac:dyDescent="0.25">
      <c r="A69" s="250">
        <v>4</v>
      </c>
      <c r="B69" s="250"/>
      <c r="C69" s="250"/>
      <c r="D69" s="66" t="s">
        <v>14</v>
      </c>
      <c r="E69" s="53">
        <f>E70</f>
        <v>0</v>
      </c>
      <c r="F69" s="220">
        <f>F70</f>
        <v>300000</v>
      </c>
      <c r="G69" s="72">
        <f>G70</f>
        <v>0</v>
      </c>
      <c r="H69" s="72">
        <f t="shared" ref="H69:I69" si="14">H70</f>
        <v>0</v>
      </c>
      <c r="I69" s="72">
        <f t="shared" si="14"/>
        <v>0</v>
      </c>
      <c r="M69" s="43"/>
    </row>
    <row r="70" spans="1:13" ht="27.95" customHeight="1" x14ac:dyDescent="0.25">
      <c r="A70" s="248">
        <v>45</v>
      </c>
      <c r="B70" s="248"/>
      <c r="C70" s="248"/>
      <c r="D70" s="67" t="s">
        <v>51</v>
      </c>
      <c r="E70" s="54">
        <v>0</v>
      </c>
      <c r="F70" s="221">
        <v>300000</v>
      </c>
      <c r="G70" s="73">
        <v>0</v>
      </c>
      <c r="H70" s="73">
        <v>0</v>
      </c>
      <c r="I70" s="73">
        <v>0</v>
      </c>
      <c r="M70" s="43"/>
    </row>
    <row r="71" spans="1:13" ht="15" customHeight="1" x14ac:dyDescent="0.25">
      <c r="A71" s="249">
        <v>581</v>
      </c>
      <c r="B71" s="249"/>
      <c r="C71" s="249"/>
      <c r="D71" s="65" t="s">
        <v>46</v>
      </c>
      <c r="E71" s="52">
        <f>E72+E74</f>
        <v>0</v>
      </c>
      <c r="F71" s="219">
        <f>F72+F74</f>
        <v>11606520</v>
      </c>
      <c r="G71" s="71">
        <f>G72+G74</f>
        <v>19677918</v>
      </c>
      <c r="H71" s="71">
        <f>H72+H74</f>
        <v>74520555</v>
      </c>
      <c r="I71" s="71">
        <f>I72+I74</f>
        <v>0</v>
      </c>
      <c r="J71" s="49"/>
    </row>
    <row r="72" spans="1:13" ht="15" customHeight="1" x14ac:dyDescent="0.25">
      <c r="A72" s="250">
        <v>3</v>
      </c>
      <c r="B72" s="250"/>
      <c r="C72" s="250"/>
      <c r="D72" s="66" t="s">
        <v>12</v>
      </c>
      <c r="E72" s="53">
        <f>E73</f>
        <v>0</v>
      </c>
      <c r="F72" s="220">
        <f>F73</f>
        <v>5264835</v>
      </c>
      <c r="G72" s="72">
        <f>G73</f>
        <v>253852</v>
      </c>
      <c r="H72" s="72">
        <f t="shared" ref="H72:I72" si="15">H73</f>
        <v>850731</v>
      </c>
      <c r="I72" s="72">
        <f t="shared" si="15"/>
        <v>0</v>
      </c>
    </row>
    <row r="73" spans="1:13" ht="15" customHeight="1" x14ac:dyDescent="0.25">
      <c r="A73" s="248">
        <v>32</v>
      </c>
      <c r="B73" s="248"/>
      <c r="C73" s="248"/>
      <c r="D73" s="67" t="s">
        <v>23</v>
      </c>
      <c r="E73" s="54">
        <v>0</v>
      </c>
      <c r="F73" s="221">
        <v>5264835</v>
      </c>
      <c r="G73" s="73">
        <v>253852</v>
      </c>
      <c r="H73" s="73">
        <v>850731</v>
      </c>
      <c r="I73" s="73">
        <v>0</v>
      </c>
    </row>
    <row r="74" spans="1:13" s="45" customFormat="1" ht="27.95" customHeight="1" x14ac:dyDescent="0.25">
      <c r="A74" s="250">
        <v>4</v>
      </c>
      <c r="B74" s="250"/>
      <c r="C74" s="250"/>
      <c r="D74" s="66" t="s">
        <v>14</v>
      </c>
      <c r="E74" s="53">
        <f>E75</f>
        <v>0</v>
      </c>
      <c r="F74" s="220">
        <f>F75</f>
        <v>6341685</v>
      </c>
      <c r="G74" s="72">
        <f>G75</f>
        <v>19424066</v>
      </c>
      <c r="H74" s="72">
        <f t="shared" ref="H74:I74" si="16">H75</f>
        <v>73669824</v>
      </c>
      <c r="I74" s="72">
        <f t="shared" si="16"/>
        <v>0</v>
      </c>
    </row>
    <row r="75" spans="1:13" ht="27.95" customHeight="1" x14ac:dyDescent="0.25">
      <c r="A75" s="248">
        <v>45</v>
      </c>
      <c r="B75" s="248"/>
      <c r="C75" s="248"/>
      <c r="D75" s="67" t="s">
        <v>51</v>
      </c>
      <c r="E75" s="54">
        <v>0</v>
      </c>
      <c r="F75" s="221">
        <v>6341685</v>
      </c>
      <c r="G75" s="73">
        <v>19424066</v>
      </c>
      <c r="H75" s="73">
        <v>73669824</v>
      </c>
      <c r="I75" s="73">
        <v>0</v>
      </c>
    </row>
    <row r="76" spans="1:13" ht="99" customHeight="1" x14ac:dyDescent="0.25">
      <c r="A76" s="259" t="s">
        <v>75</v>
      </c>
      <c r="B76" s="259"/>
      <c r="C76" s="259"/>
      <c r="D76" s="64" t="s">
        <v>76</v>
      </c>
      <c r="E76" s="51">
        <f>E77+E83</f>
        <v>33478.129999999997</v>
      </c>
      <c r="F76" s="222">
        <f>F77+F83</f>
        <v>3914624</v>
      </c>
      <c r="G76" s="60">
        <f>G77+G83</f>
        <v>0</v>
      </c>
      <c r="H76" s="60">
        <f t="shared" ref="H76:I76" si="17">H77+H83</f>
        <v>0</v>
      </c>
      <c r="I76" s="60">
        <f t="shared" si="17"/>
        <v>0</v>
      </c>
    </row>
    <row r="77" spans="1:13" ht="15" customHeight="1" x14ac:dyDescent="0.25">
      <c r="A77" s="249">
        <v>12</v>
      </c>
      <c r="B77" s="249"/>
      <c r="C77" s="249"/>
      <c r="D77" s="65" t="s">
        <v>41</v>
      </c>
      <c r="E77" s="52">
        <f>E78+E81</f>
        <v>5021.7699999999995</v>
      </c>
      <c r="F77" s="219">
        <f>F78+F81</f>
        <v>591457</v>
      </c>
      <c r="G77" s="71">
        <f>G78+G81</f>
        <v>0</v>
      </c>
      <c r="H77" s="71">
        <f t="shared" ref="H77:I77" si="18">H78+H81</f>
        <v>0</v>
      </c>
      <c r="I77" s="71">
        <f t="shared" si="18"/>
        <v>0</v>
      </c>
    </row>
    <row r="78" spans="1:13" ht="15" customHeight="1" x14ac:dyDescent="0.25">
      <c r="A78" s="250">
        <v>3</v>
      </c>
      <c r="B78" s="250"/>
      <c r="C78" s="250"/>
      <c r="D78" s="66" t="s">
        <v>12</v>
      </c>
      <c r="E78" s="53">
        <f>E79+E80</f>
        <v>5021.7699999999995</v>
      </c>
      <c r="F78" s="220">
        <f>F79+F80</f>
        <v>271130</v>
      </c>
      <c r="G78" s="72">
        <f>G79+G80</f>
        <v>0</v>
      </c>
      <c r="H78" s="72">
        <f t="shared" ref="H78:I78" si="19">H79+H80</f>
        <v>0</v>
      </c>
      <c r="I78" s="72">
        <f t="shared" si="19"/>
        <v>0</v>
      </c>
    </row>
    <row r="79" spans="1:13" ht="15" customHeight="1" x14ac:dyDescent="0.25">
      <c r="A79" s="248">
        <v>31</v>
      </c>
      <c r="B79" s="248"/>
      <c r="C79" s="248"/>
      <c r="D79" s="67" t="s">
        <v>13</v>
      </c>
      <c r="E79" s="54">
        <v>3228.16</v>
      </c>
      <c r="F79" s="221">
        <v>21282</v>
      </c>
      <c r="G79" s="73">
        <v>0</v>
      </c>
      <c r="H79" s="73">
        <v>0</v>
      </c>
      <c r="I79" s="73">
        <v>0</v>
      </c>
    </row>
    <row r="80" spans="1:13" ht="15" customHeight="1" x14ac:dyDescent="0.25">
      <c r="A80" s="248">
        <v>32</v>
      </c>
      <c r="B80" s="248"/>
      <c r="C80" s="248"/>
      <c r="D80" s="67" t="s">
        <v>23</v>
      </c>
      <c r="E80" s="54">
        <v>1793.61</v>
      </c>
      <c r="F80" s="221">
        <v>249848</v>
      </c>
      <c r="G80" s="73">
        <v>0</v>
      </c>
      <c r="H80" s="73">
        <v>0</v>
      </c>
      <c r="I80" s="73">
        <v>0</v>
      </c>
    </row>
    <row r="81" spans="1:9" ht="27.95" customHeight="1" x14ac:dyDescent="0.25">
      <c r="A81" s="250">
        <v>4</v>
      </c>
      <c r="B81" s="250"/>
      <c r="C81" s="250"/>
      <c r="D81" s="66" t="s">
        <v>14</v>
      </c>
      <c r="E81" s="53">
        <f>E82</f>
        <v>0</v>
      </c>
      <c r="F81" s="220">
        <f>F82</f>
        <v>320327</v>
      </c>
      <c r="G81" s="72">
        <f>G82</f>
        <v>0</v>
      </c>
      <c r="H81" s="72">
        <f t="shared" ref="H81:I81" si="20">H82</f>
        <v>0</v>
      </c>
      <c r="I81" s="72">
        <f t="shared" si="20"/>
        <v>0</v>
      </c>
    </row>
    <row r="82" spans="1:9" ht="27.95" customHeight="1" x14ac:dyDescent="0.25">
      <c r="A82" s="248">
        <v>42</v>
      </c>
      <c r="B82" s="248"/>
      <c r="C82" s="248"/>
      <c r="D82" s="67" t="s">
        <v>49</v>
      </c>
      <c r="E82" s="54">
        <v>0</v>
      </c>
      <c r="F82" s="221">
        <v>320327</v>
      </c>
      <c r="G82" s="73">
        <v>0</v>
      </c>
      <c r="H82" s="73">
        <v>0</v>
      </c>
      <c r="I82" s="73">
        <v>0</v>
      </c>
    </row>
    <row r="83" spans="1:9" ht="15" customHeight="1" x14ac:dyDescent="0.25">
      <c r="A83" s="249">
        <v>561</v>
      </c>
      <c r="B83" s="249"/>
      <c r="C83" s="249"/>
      <c r="D83" s="65" t="s">
        <v>43</v>
      </c>
      <c r="E83" s="52">
        <f>E84+E87</f>
        <v>28456.36</v>
      </c>
      <c r="F83" s="219">
        <f>F84+F87</f>
        <v>3323167</v>
      </c>
      <c r="G83" s="71">
        <f>G84+G87</f>
        <v>0</v>
      </c>
      <c r="H83" s="71">
        <f t="shared" ref="H83:I83" si="21">H84+H87</f>
        <v>0</v>
      </c>
      <c r="I83" s="71">
        <f t="shared" si="21"/>
        <v>0</v>
      </c>
    </row>
    <row r="84" spans="1:9" x14ac:dyDescent="0.25">
      <c r="A84" s="250">
        <v>3</v>
      </c>
      <c r="B84" s="250"/>
      <c r="C84" s="250"/>
      <c r="D84" s="66" t="s">
        <v>12</v>
      </c>
      <c r="E84" s="53">
        <f>E85+E86</f>
        <v>28456.36</v>
      </c>
      <c r="F84" s="220">
        <f>F85+F86</f>
        <v>1507984</v>
      </c>
      <c r="G84" s="72">
        <f>G85+G86</f>
        <v>0</v>
      </c>
      <c r="H84" s="72">
        <f t="shared" ref="H84:I84" si="22">H85+H86</f>
        <v>0</v>
      </c>
      <c r="I84" s="72">
        <f t="shared" si="22"/>
        <v>0</v>
      </c>
    </row>
    <row r="85" spans="1:9" ht="15" customHeight="1" x14ac:dyDescent="0.25">
      <c r="A85" s="248">
        <v>31</v>
      </c>
      <c r="B85" s="248"/>
      <c r="C85" s="248"/>
      <c r="D85" s="67" t="s">
        <v>13</v>
      </c>
      <c r="E85" s="54">
        <v>18292.59</v>
      </c>
      <c r="F85" s="221">
        <v>89104</v>
      </c>
      <c r="G85" s="73">
        <v>0</v>
      </c>
      <c r="H85" s="73">
        <v>0</v>
      </c>
      <c r="I85" s="73">
        <v>0</v>
      </c>
    </row>
    <row r="86" spans="1:9" ht="15" customHeight="1" x14ac:dyDescent="0.25">
      <c r="A86" s="248">
        <v>32</v>
      </c>
      <c r="B86" s="248"/>
      <c r="C86" s="248"/>
      <c r="D86" s="67" t="s">
        <v>23</v>
      </c>
      <c r="E86" s="54">
        <v>10163.77</v>
      </c>
      <c r="F86" s="221">
        <v>1418880</v>
      </c>
      <c r="G86" s="73">
        <v>0</v>
      </c>
      <c r="H86" s="73">
        <v>0</v>
      </c>
      <c r="I86" s="73">
        <v>0</v>
      </c>
    </row>
    <row r="87" spans="1:9" ht="27.95" customHeight="1" x14ac:dyDescent="0.25">
      <c r="A87" s="250">
        <v>4</v>
      </c>
      <c r="B87" s="250"/>
      <c r="C87" s="250"/>
      <c r="D87" s="66" t="s">
        <v>14</v>
      </c>
      <c r="E87" s="53">
        <f>E88</f>
        <v>0</v>
      </c>
      <c r="F87" s="220">
        <f>F88</f>
        <v>1815183</v>
      </c>
      <c r="G87" s="72">
        <f>G88</f>
        <v>0</v>
      </c>
      <c r="H87" s="72">
        <f t="shared" ref="H87:I87" si="23">H88</f>
        <v>0</v>
      </c>
      <c r="I87" s="72">
        <f t="shared" si="23"/>
        <v>0</v>
      </c>
    </row>
    <row r="88" spans="1:9" s="45" customFormat="1" ht="27.95" customHeight="1" x14ac:dyDescent="0.25">
      <c r="A88" s="248">
        <v>42</v>
      </c>
      <c r="B88" s="248"/>
      <c r="C88" s="248"/>
      <c r="D88" s="67" t="s">
        <v>49</v>
      </c>
      <c r="E88" s="54">
        <v>0</v>
      </c>
      <c r="F88" s="221">
        <v>1815183</v>
      </c>
      <c r="G88" s="73">
        <v>0</v>
      </c>
      <c r="H88" s="73">
        <v>0</v>
      </c>
      <c r="I88" s="73">
        <v>0</v>
      </c>
    </row>
    <row r="89" spans="1:9" ht="25.5" x14ac:dyDescent="0.25">
      <c r="A89" s="260" t="s">
        <v>92</v>
      </c>
      <c r="B89" s="260"/>
      <c r="C89" s="260"/>
      <c r="D89" s="69" t="s">
        <v>93</v>
      </c>
      <c r="E89" s="55">
        <f>E90+E114+E121</f>
        <v>217927368.66000006</v>
      </c>
      <c r="F89" s="224">
        <f>F90+F114+F121</f>
        <v>210451547</v>
      </c>
      <c r="G89" s="59">
        <f>G90+G114+G121</f>
        <v>235460427</v>
      </c>
      <c r="H89" s="59">
        <f>H90+H114+H121</f>
        <v>255122576</v>
      </c>
      <c r="I89" s="59">
        <f>I90+I114+I121</f>
        <v>276642455</v>
      </c>
    </row>
    <row r="90" spans="1:9" x14ac:dyDescent="0.25">
      <c r="A90" s="259" t="s">
        <v>77</v>
      </c>
      <c r="B90" s="259"/>
      <c r="C90" s="259"/>
      <c r="D90" s="64" t="s">
        <v>78</v>
      </c>
      <c r="E90" s="51">
        <f>E91+E95+E100+E106+E110</f>
        <v>217587018.04000005</v>
      </c>
      <c r="F90" s="222">
        <f>F91+F95+F100+F106+F110</f>
        <v>210327192</v>
      </c>
      <c r="G90" s="60">
        <f>G91+G95+G100+G106+G110</f>
        <v>235322760</v>
      </c>
      <c r="H90" s="60">
        <f>H91+H95+H100+H106+H110</f>
        <v>254984909</v>
      </c>
      <c r="I90" s="60">
        <f>I91+I95+I100+I106+I110</f>
        <v>276498122</v>
      </c>
    </row>
    <row r="91" spans="1:9" x14ac:dyDescent="0.25">
      <c r="A91" s="249">
        <v>11</v>
      </c>
      <c r="B91" s="249"/>
      <c r="C91" s="249"/>
      <c r="D91" s="65" t="s">
        <v>10</v>
      </c>
      <c r="E91" s="52">
        <f>E92</f>
        <v>32984063.900000002</v>
      </c>
      <c r="F91" s="219">
        <f>F92</f>
        <v>0</v>
      </c>
      <c r="G91" s="71">
        <f>G92</f>
        <v>0</v>
      </c>
      <c r="H91" s="71">
        <f t="shared" ref="H91:I91" si="24">H92</f>
        <v>0</v>
      </c>
      <c r="I91" s="71">
        <f t="shared" si="24"/>
        <v>0</v>
      </c>
    </row>
    <row r="92" spans="1:9" ht="15" customHeight="1" x14ac:dyDescent="0.25">
      <c r="A92" s="250">
        <v>3</v>
      </c>
      <c r="B92" s="250"/>
      <c r="C92" s="250"/>
      <c r="D92" s="66" t="s">
        <v>12</v>
      </c>
      <c r="E92" s="53">
        <f>E93+E94</f>
        <v>32984063.900000002</v>
      </c>
      <c r="F92" s="220">
        <f>F93+F94</f>
        <v>0</v>
      </c>
      <c r="G92" s="72">
        <f>G93+G94</f>
        <v>0</v>
      </c>
      <c r="H92" s="72">
        <f t="shared" ref="H92:I92" si="25">H93+H94</f>
        <v>0</v>
      </c>
      <c r="I92" s="72">
        <f t="shared" si="25"/>
        <v>0</v>
      </c>
    </row>
    <row r="93" spans="1:9" ht="15" customHeight="1" x14ac:dyDescent="0.25">
      <c r="A93" s="248">
        <v>31</v>
      </c>
      <c r="B93" s="248"/>
      <c r="C93" s="248"/>
      <c r="D93" s="67" t="s">
        <v>13</v>
      </c>
      <c r="E93" s="54">
        <v>1946000.98</v>
      </c>
      <c r="F93" s="221">
        <v>0</v>
      </c>
      <c r="G93" s="73">
        <v>0</v>
      </c>
      <c r="H93" s="73">
        <v>0</v>
      </c>
      <c r="I93" s="73">
        <v>0</v>
      </c>
    </row>
    <row r="94" spans="1:9" ht="15" customHeight="1" x14ac:dyDescent="0.25">
      <c r="A94" s="248">
        <v>32</v>
      </c>
      <c r="B94" s="248"/>
      <c r="C94" s="248"/>
      <c r="D94" s="67" t="s">
        <v>23</v>
      </c>
      <c r="E94" s="54">
        <v>31038062.920000002</v>
      </c>
      <c r="F94" s="221">
        <v>0</v>
      </c>
      <c r="G94" s="73">
        <v>0</v>
      </c>
      <c r="H94" s="73">
        <v>0</v>
      </c>
      <c r="I94" s="73">
        <v>0</v>
      </c>
    </row>
    <row r="95" spans="1:9" ht="15" customHeight="1" x14ac:dyDescent="0.25">
      <c r="A95" s="249">
        <v>31</v>
      </c>
      <c r="B95" s="249"/>
      <c r="C95" s="249"/>
      <c r="D95" s="65" t="s">
        <v>26</v>
      </c>
      <c r="E95" s="52">
        <f>E96</f>
        <v>875764.33</v>
      </c>
      <c r="F95" s="219">
        <f>F96</f>
        <v>409020</v>
      </c>
      <c r="G95" s="71">
        <f>G96</f>
        <v>333493</v>
      </c>
      <c r="H95" s="71">
        <f t="shared" ref="H95:I95" si="26">H96</f>
        <v>333493</v>
      </c>
      <c r="I95" s="71">
        <f t="shared" si="26"/>
        <v>333493</v>
      </c>
    </row>
    <row r="96" spans="1:9" ht="15" customHeight="1" x14ac:dyDescent="0.25">
      <c r="A96" s="250">
        <v>3</v>
      </c>
      <c r="B96" s="250"/>
      <c r="C96" s="250"/>
      <c r="D96" s="66" t="s">
        <v>12</v>
      </c>
      <c r="E96" s="53">
        <f>E97+E98+E99</f>
        <v>875764.33</v>
      </c>
      <c r="F96" s="220">
        <f>F97+F98+F99</f>
        <v>409020</v>
      </c>
      <c r="G96" s="72">
        <f>G97+G98+G99</f>
        <v>333493</v>
      </c>
      <c r="H96" s="72">
        <f t="shared" ref="H96:I96" si="27">H97+H98+H99</f>
        <v>333493</v>
      </c>
      <c r="I96" s="72">
        <f t="shared" si="27"/>
        <v>333493</v>
      </c>
    </row>
    <row r="97" spans="1:10" x14ac:dyDescent="0.25">
      <c r="A97" s="248">
        <v>32</v>
      </c>
      <c r="B97" s="248"/>
      <c r="C97" s="248"/>
      <c r="D97" s="67" t="s">
        <v>23</v>
      </c>
      <c r="E97" s="54">
        <v>875764.33</v>
      </c>
      <c r="F97" s="221">
        <v>408489</v>
      </c>
      <c r="G97" s="73">
        <v>332962</v>
      </c>
      <c r="H97" s="73">
        <v>332962</v>
      </c>
      <c r="I97" s="73">
        <v>332962</v>
      </c>
    </row>
    <row r="98" spans="1:10" ht="15" customHeight="1" x14ac:dyDescent="0.25">
      <c r="A98" s="248">
        <v>34</v>
      </c>
      <c r="B98" s="248"/>
      <c r="C98" s="248"/>
      <c r="D98" s="67" t="s">
        <v>47</v>
      </c>
      <c r="E98" s="54">
        <v>0</v>
      </c>
      <c r="F98" s="221">
        <v>398</v>
      </c>
      <c r="G98" s="73">
        <v>398</v>
      </c>
      <c r="H98" s="73">
        <v>398</v>
      </c>
      <c r="I98" s="73">
        <v>398</v>
      </c>
    </row>
    <row r="99" spans="1:10" ht="15" customHeight="1" x14ac:dyDescent="0.25">
      <c r="A99" s="248">
        <v>38</v>
      </c>
      <c r="B99" s="248"/>
      <c r="C99" s="248"/>
      <c r="D99" s="67" t="s">
        <v>48</v>
      </c>
      <c r="E99" s="54">
        <v>0</v>
      </c>
      <c r="F99" s="221">
        <v>133</v>
      </c>
      <c r="G99" s="73">
        <v>133</v>
      </c>
      <c r="H99" s="73">
        <v>133</v>
      </c>
      <c r="I99" s="73">
        <v>133</v>
      </c>
    </row>
    <row r="100" spans="1:10" x14ac:dyDescent="0.25">
      <c r="A100" s="249">
        <v>43</v>
      </c>
      <c r="B100" s="249"/>
      <c r="C100" s="249"/>
      <c r="D100" s="65" t="s">
        <v>31</v>
      </c>
      <c r="E100" s="52">
        <f>E101</f>
        <v>182688132.43000001</v>
      </c>
      <c r="F100" s="219">
        <f>F101</f>
        <v>208835851</v>
      </c>
      <c r="G100" s="71">
        <f>G101</f>
        <v>234208389</v>
      </c>
      <c r="H100" s="71">
        <f>H101</f>
        <v>253870568</v>
      </c>
      <c r="I100" s="71">
        <f>I101</f>
        <v>275383781</v>
      </c>
    </row>
    <row r="101" spans="1:10" ht="15" customHeight="1" x14ac:dyDescent="0.25">
      <c r="A101" s="250">
        <v>3</v>
      </c>
      <c r="B101" s="250"/>
      <c r="C101" s="250"/>
      <c r="D101" s="66" t="s">
        <v>12</v>
      </c>
      <c r="E101" s="53">
        <f>SUM(E102:E105)</f>
        <v>182688132.43000001</v>
      </c>
      <c r="F101" s="220">
        <f>SUM(F102:F105)</f>
        <v>208835851</v>
      </c>
      <c r="G101" s="72">
        <f>SUM(G102:G105)</f>
        <v>234208389</v>
      </c>
      <c r="H101" s="72">
        <f t="shared" ref="H101:I101" si="28">SUM(H102:H105)</f>
        <v>253870568</v>
      </c>
      <c r="I101" s="72">
        <f t="shared" si="28"/>
        <v>275383781</v>
      </c>
    </row>
    <row r="102" spans="1:10" x14ac:dyDescent="0.25">
      <c r="A102" s="248">
        <v>31</v>
      </c>
      <c r="B102" s="248"/>
      <c r="C102" s="248"/>
      <c r="D102" s="67" t="s">
        <v>13</v>
      </c>
      <c r="E102" s="54">
        <v>98021607.599999994</v>
      </c>
      <c r="F102" s="221">
        <v>109480019</v>
      </c>
      <c r="G102" s="73">
        <v>116216800</v>
      </c>
      <c r="H102" s="73">
        <v>118479136</v>
      </c>
      <c r="I102" s="73">
        <v>120786740</v>
      </c>
    </row>
    <row r="103" spans="1:10" x14ac:dyDescent="0.25">
      <c r="A103" s="248">
        <v>32</v>
      </c>
      <c r="B103" s="248"/>
      <c r="C103" s="248"/>
      <c r="D103" s="67" t="s">
        <v>23</v>
      </c>
      <c r="E103" s="54">
        <v>83936160.329999998</v>
      </c>
      <c r="F103" s="221">
        <v>98656514</v>
      </c>
      <c r="G103" s="73">
        <v>116515988</v>
      </c>
      <c r="H103" s="73">
        <v>134185331</v>
      </c>
      <c r="I103" s="73">
        <v>153490940</v>
      </c>
    </row>
    <row r="104" spans="1:10" ht="15" customHeight="1" x14ac:dyDescent="0.25">
      <c r="A104" s="248">
        <v>34</v>
      </c>
      <c r="B104" s="248"/>
      <c r="C104" s="248"/>
      <c r="D104" s="67" t="s">
        <v>47</v>
      </c>
      <c r="E104" s="54">
        <v>475497.96</v>
      </c>
      <c r="F104" s="221">
        <v>389012</v>
      </c>
      <c r="G104" s="73">
        <v>530601</v>
      </c>
      <c r="H104" s="73">
        <v>406101</v>
      </c>
      <c r="I104" s="73">
        <v>306101</v>
      </c>
    </row>
    <row r="105" spans="1:10" ht="15" customHeight="1" x14ac:dyDescent="0.25">
      <c r="A105" s="248">
        <v>38</v>
      </c>
      <c r="B105" s="248"/>
      <c r="C105" s="248"/>
      <c r="D105" s="67" t="s">
        <v>48</v>
      </c>
      <c r="E105" s="54">
        <v>254866.54</v>
      </c>
      <c r="F105" s="221">
        <v>310306</v>
      </c>
      <c r="G105" s="73">
        <v>945000</v>
      </c>
      <c r="H105" s="73">
        <v>800000</v>
      </c>
      <c r="I105" s="73">
        <v>800000</v>
      </c>
    </row>
    <row r="106" spans="1:10" x14ac:dyDescent="0.25">
      <c r="A106" s="249">
        <v>52</v>
      </c>
      <c r="B106" s="249"/>
      <c r="C106" s="249"/>
      <c r="D106" s="65" t="s">
        <v>30</v>
      </c>
      <c r="E106" s="52">
        <f>E107</f>
        <v>930548.52</v>
      </c>
      <c r="F106" s="219">
        <f>F107</f>
        <v>944422</v>
      </c>
      <c r="G106" s="71">
        <f>G107</f>
        <v>649183</v>
      </c>
      <c r="H106" s="71">
        <f t="shared" ref="H106:I106" si="29">H107</f>
        <v>649153</v>
      </c>
      <c r="I106" s="71">
        <f t="shared" si="29"/>
        <v>649153</v>
      </c>
      <c r="J106" s="49"/>
    </row>
    <row r="107" spans="1:10" x14ac:dyDescent="0.25">
      <c r="A107" s="250">
        <v>3</v>
      </c>
      <c r="B107" s="250"/>
      <c r="C107" s="250"/>
      <c r="D107" s="66" t="s">
        <v>12</v>
      </c>
      <c r="E107" s="53">
        <f>E108+E109</f>
        <v>930548.52</v>
      </c>
      <c r="F107" s="220">
        <f>F108+F109</f>
        <v>944422</v>
      </c>
      <c r="G107" s="72">
        <f>G108+G109</f>
        <v>649183</v>
      </c>
      <c r="H107" s="72">
        <f t="shared" ref="H107:I107" si="30">H108+H109</f>
        <v>649153</v>
      </c>
      <c r="I107" s="72">
        <f t="shared" si="30"/>
        <v>649153</v>
      </c>
    </row>
    <row r="108" spans="1:10" ht="15" customHeight="1" x14ac:dyDescent="0.25">
      <c r="A108" s="248">
        <v>31</v>
      </c>
      <c r="B108" s="248"/>
      <c r="C108" s="248"/>
      <c r="D108" s="67" t="s">
        <v>13</v>
      </c>
      <c r="E108" s="54">
        <v>860717.22</v>
      </c>
      <c r="F108" s="221">
        <v>874072</v>
      </c>
      <c r="G108" s="73">
        <v>590046</v>
      </c>
      <c r="H108" s="73">
        <v>590046</v>
      </c>
      <c r="I108" s="73">
        <v>590046</v>
      </c>
    </row>
    <row r="109" spans="1:10" ht="15" customHeight="1" x14ac:dyDescent="0.25">
      <c r="A109" s="248">
        <v>32</v>
      </c>
      <c r="B109" s="248"/>
      <c r="C109" s="248"/>
      <c r="D109" s="67" t="s">
        <v>23</v>
      </c>
      <c r="E109" s="54">
        <v>69831.3</v>
      </c>
      <c r="F109" s="221">
        <v>70350</v>
      </c>
      <c r="G109" s="73">
        <v>59137</v>
      </c>
      <c r="H109" s="73">
        <v>59107</v>
      </c>
      <c r="I109" s="73">
        <v>59107</v>
      </c>
    </row>
    <row r="110" spans="1:10" x14ac:dyDescent="0.25">
      <c r="A110" s="249">
        <v>61</v>
      </c>
      <c r="B110" s="249"/>
      <c r="C110" s="249"/>
      <c r="D110" s="65" t="s">
        <v>44</v>
      </c>
      <c r="E110" s="52">
        <f>E111</f>
        <v>108508.86</v>
      </c>
      <c r="F110" s="219">
        <f>F111</f>
        <v>137899</v>
      </c>
      <c r="G110" s="71">
        <f>G111</f>
        <v>131695</v>
      </c>
      <c r="H110" s="71">
        <f t="shared" ref="H110:I110" si="31">H111</f>
        <v>131695</v>
      </c>
      <c r="I110" s="71">
        <f t="shared" si="31"/>
        <v>131695</v>
      </c>
    </row>
    <row r="111" spans="1:10" x14ac:dyDescent="0.25">
      <c r="A111" s="250">
        <v>3</v>
      </c>
      <c r="B111" s="250"/>
      <c r="C111" s="250"/>
      <c r="D111" s="66" t="s">
        <v>12</v>
      </c>
      <c r="E111" s="53">
        <f>E112+E113</f>
        <v>108508.86</v>
      </c>
      <c r="F111" s="220">
        <f>F112+F113</f>
        <v>137899</v>
      </c>
      <c r="G111" s="72">
        <f>G112+G113</f>
        <v>131695</v>
      </c>
      <c r="H111" s="72">
        <f t="shared" ref="H111:I111" si="32">H112+H113</f>
        <v>131695</v>
      </c>
      <c r="I111" s="72">
        <f t="shared" si="32"/>
        <v>131695</v>
      </c>
    </row>
    <row r="112" spans="1:10" x14ac:dyDescent="0.25">
      <c r="A112" s="248">
        <v>31</v>
      </c>
      <c r="B112" s="248"/>
      <c r="C112" s="248"/>
      <c r="D112" s="67" t="s">
        <v>13</v>
      </c>
      <c r="E112" s="54">
        <v>7889.26</v>
      </c>
      <c r="F112" s="221">
        <v>9025</v>
      </c>
      <c r="G112" s="73">
        <v>3500</v>
      </c>
      <c r="H112" s="73">
        <v>3500</v>
      </c>
      <c r="I112" s="73">
        <v>3500</v>
      </c>
    </row>
    <row r="113" spans="1:9" ht="15" customHeight="1" x14ac:dyDescent="0.25">
      <c r="A113" s="248">
        <v>32</v>
      </c>
      <c r="B113" s="248"/>
      <c r="C113" s="248"/>
      <c r="D113" s="67" t="s">
        <v>23</v>
      </c>
      <c r="E113" s="54">
        <v>100619.6</v>
      </c>
      <c r="F113" s="221">
        <v>128874</v>
      </c>
      <c r="G113" s="73">
        <v>128195</v>
      </c>
      <c r="H113" s="73">
        <v>128195</v>
      </c>
      <c r="I113" s="73">
        <v>128195</v>
      </c>
    </row>
    <row r="114" spans="1:9" ht="38.25" x14ac:dyDescent="0.25">
      <c r="A114" s="259" t="s">
        <v>79</v>
      </c>
      <c r="B114" s="259"/>
      <c r="C114" s="259"/>
      <c r="D114" s="64" t="s">
        <v>80</v>
      </c>
      <c r="E114" s="51">
        <f>E115</f>
        <v>31230.379999999997</v>
      </c>
      <c r="F114" s="222">
        <f>F115</f>
        <v>86318</v>
      </c>
      <c r="G114" s="60">
        <f>G115</f>
        <v>137667</v>
      </c>
      <c r="H114" s="60">
        <f t="shared" ref="H114:I114" si="33">H115</f>
        <v>137667</v>
      </c>
      <c r="I114" s="60">
        <f t="shared" si="33"/>
        <v>144333</v>
      </c>
    </row>
    <row r="115" spans="1:9" ht="15" customHeight="1" x14ac:dyDescent="0.25">
      <c r="A115" s="249">
        <v>11</v>
      </c>
      <c r="B115" s="249"/>
      <c r="C115" s="249"/>
      <c r="D115" s="65" t="s">
        <v>10</v>
      </c>
      <c r="E115" s="52">
        <f>E116+E118</f>
        <v>31230.379999999997</v>
      </c>
      <c r="F115" s="219">
        <f>F116+F118</f>
        <v>86318</v>
      </c>
      <c r="G115" s="71">
        <f>G116+G118</f>
        <v>137667</v>
      </c>
      <c r="H115" s="71">
        <f t="shared" ref="H115:I115" si="34">H116+H118</f>
        <v>137667</v>
      </c>
      <c r="I115" s="71">
        <f t="shared" si="34"/>
        <v>144333</v>
      </c>
    </row>
    <row r="116" spans="1:9" ht="15" customHeight="1" x14ac:dyDescent="0.25">
      <c r="A116" s="250">
        <v>3</v>
      </c>
      <c r="B116" s="250"/>
      <c r="C116" s="250"/>
      <c r="D116" s="66" t="s">
        <v>12</v>
      </c>
      <c r="E116" s="53">
        <f>E117</f>
        <v>25294.35</v>
      </c>
      <c r="F116" s="220">
        <f>F117</f>
        <v>83000</v>
      </c>
      <c r="G116" s="72">
        <f>G117</f>
        <v>136667</v>
      </c>
      <c r="H116" s="72">
        <f t="shared" ref="H116:I116" si="35">H117</f>
        <v>136667</v>
      </c>
      <c r="I116" s="72">
        <f t="shared" si="35"/>
        <v>143333</v>
      </c>
    </row>
    <row r="117" spans="1:9" ht="15" customHeight="1" x14ac:dyDescent="0.25">
      <c r="A117" s="248">
        <v>32</v>
      </c>
      <c r="B117" s="248"/>
      <c r="C117" s="248"/>
      <c r="D117" s="67" t="s">
        <v>23</v>
      </c>
      <c r="E117" s="54">
        <v>25294.35</v>
      </c>
      <c r="F117" s="221">
        <v>83000</v>
      </c>
      <c r="G117" s="73">
        <v>136667</v>
      </c>
      <c r="H117" s="73">
        <v>136667</v>
      </c>
      <c r="I117" s="73">
        <v>143333</v>
      </c>
    </row>
    <row r="118" spans="1:9" ht="27.95" customHeight="1" x14ac:dyDescent="0.25">
      <c r="A118" s="250">
        <v>4</v>
      </c>
      <c r="B118" s="250"/>
      <c r="C118" s="250"/>
      <c r="D118" s="66" t="s">
        <v>14</v>
      </c>
      <c r="E118" s="53">
        <f>E119+E120</f>
        <v>5936.03</v>
      </c>
      <c r="F118" s="220">
        <f>F119+F120</f>
        <v>3318</v>
      </c>
      <c r="G118" s="72">
        <f>G119+G120</f>
        <v>1000</v>
      </c>
      <c r="H118" s="72">
        <f t="shared" ref="H118:I118" si="36">H119+H120</f>
        <v>1000</v>
      </c>
      <c r="I118" s="72">
        <f t="shared" si="36"/>
        <v>1000</v>
      </c>
    </row>
    <row r="119" spans="1:9" ht="27.95" customHeight="1" x14ac:dyDescent="0.25">
      <c r="A119" s="248">
        <v>42</v>
      </c>
      <c r="B119" s="248"/>
      <c r="C119" s="248"/>
      <c r="D119" s="67" t="s">
        <v>49</v>
      </c>
      <c r="E119" s="54">
        <v>3981.69</v>
      </c>
      <c r="F119" s="221">
        <v>3318</v>
      </c>
      <c r="G119" s="73">
        <v>1000</v>
      </c>
      <c r="H119" s="73">
        <v>1000</v>
      </c>
      <c r="I119" s="73">
        <v>1000</v>
      </c>
    </row>
    <row r="120" spans="1:9" ht="27.95" customHeight="1" x14ac:dyDescent="0.25">
      <c r="A120" s="248">
        <v>45</v>
      </c>
      <c r="B120" s="248"/>
      <c r="C120" s="248"/>
      <c r="D120" s="67" t="s">
        <v>51</v>
      </c>
      <c r="E120" s="54">
        <v>1954.34</v>
      </c>
      <c r="F120" s="221">
        <v>0</v>
      </c>
      <c r="G120" s="73">
        <v>0</v>
      </c>
      <c r="H120" s="73">
        <v>0</v>
      </c>
      <c r="I120" s="73">
        <v>0</v>
      </c>
    </row>
    <row r="121" spans="1:9" ht="38.25" x14ac:dyDescent="0.25">
      <c r="A121" s="259" t="s">
        <v>81</v>
      </c>
      <c r="B121" s="259"/>
      <c r="C121" s="259"/>
      <c r="D121" s="64" t="s">
        <v>82</v>
      </c>
      <c r="E121" s="51">
        <f>E122+E128+E134</f>
        <v>309120.24</v>
      </c>
      <c r="F121" s="222">
        <f>F122+F128+F134</f>
        <v>38037</v>
      </c>
      <c r="G121" s="60">
        <f>G122+G128+G134</f>
        <v>0</v>
      </c>
      <c r="H121" s="60">
        <f t="shared" ref="H121:I121" si="37">H122+H128+H134</f>
        <v>0</v>
      </c>
      <c r="I121" s="60">
        <f t="shared" si="37"/>
        <v>0</v>
      </c>
    </row>
    <row r="122" spans="1:9" ht="15" customHeight="1" x14ac:dyDescent="0.25">
      <c r="A122" s="249">
        <v>12</v>
      </c>
      <c r="B122" s="249"/>
      <c r="C122" s="249"/>
      <c r="D122" s="65" t="s">
        <v>41</v>
      </c>
      <c r="E122" s="52">
        <f>E123+E126</f>
        <v>57365.41</v>
      </c>
      <c r="F122" s="219">
        <f>F123+F126</f>
        <v>0</v>
      </c>
      <c r="G122" s="71">
        <f>G123+G126</f>
        <v>0</v>
      </c>
      <c r="H122" s="71">
        <f t="shared" ref="H122:I122" si="38">H123+H126</f>
        <v>0</v>
      </c>
      <c r="I122" s="71">
        <f t="shared" si="38"/>
        <v>0</v>
      </c>
    </row>
    <row r="123" spans="1:9" ht="15" customHeight="1" x14ac:dyDescent="0.25">
      <c r="A123" s="250">
        <v>3</v>
      </c>
      <c r="B123" s="250"/>
      <c r="C123" s="250"/>
      <c r="D123" s="66" t="s">
        <v>12</v>
      </c>
      <c r="E123" s="53">
        <f>E124+E125</f>
        <v>20500.77</v>
      </c>
      <c r="F123" s="220">
        <f>F124+F125</f>
        <v>0</v>
      </c>
      <c r="G123" s="72">
        <f>G124+G125</f>
        <v>0</v>
      </c>
      <c r="H123" s="72">
        <f t="shared" ref="H123:I123" si="39">H124+H125</f>
        <v>0</v>
      </c>
      <c r="I123" s="72">
        <f t="shared" si="39"/>
        <v>0</v>
      </c>
    </row>
    <row r="124" spans="1:9" ht="15" customHeight="1" x14ac:dyDescent="0.25">
      <c r="A124" s="248">
        <v>31</v>
      </c>
      <c r="B124" s="248"/>
      <c r="C124" s="248"/>
      <c r="D124" s="67" t="s">
        <v>13</v>
      </c>
      <c r="E124" s="54">
        <v>4238.08</v>
      </c>
      <c r="F124" s="221">
        <v>0</v>
      </c>
      <c r="G124" s="73">
        <v>0</v>
      </c>
      <c r="H124" s="73">
        <v>0</v>
      </c>
      <c r="I124" s="73">
        <v>0</v>
      </c>
    </row>
    <row r="125" spans="1:9" ht="15" customHeight="1" x14ac:dyDescent="0.25">
      <c r="A125" s="248">
        <v>32</v>
      </c>
      <c r="B125" s="248"/>
      <c r="C125" s="248"/>
      <c r="D125" s="67" t="s">
        <v>23</v>
      </c>
      <c r="E125" s="54">
        <v>16262.69</v>
      </c>
      <c r="F125" s="221">
        <v>0</v>
      </c>
      <c r="G125" s="73">
        <v>0</v>
      </c>
      <c r="H125" s="73">
        <v>0</v>
      </c>
      <c r="I125" s="73">
        <v>0</v>
      </c>
    </row>
    <row r="126" spans="1:9" ht="27.95" customHeight="1" x14ac:dyDescent="0.25">
      <c r="A126" s="250">
        <v>4</v>
      </c>
      <c r="B126" s="250"/>
      <c r="C126" s="250"/>
      <c r="D126" s="66" t="s">
        <v>14</v>
      </c>
      <c r="E126" s="53">
        <f>E127</f>
        <v>36864.639999999999</v>
      </c>
      <c r="F126" s="220">
        <f>F127</f>
        <v>0</v>
      </c>
      <c r="G126" s="72">
        <f>G127</f>
        <v>0</v>
      </c>
      <c r="H126" s="72">
        <f t="shared" ref="H126:I126" si="40">H127</f>
        <v>0</v>
      </c>
      <c r="I126" s="72">
        <f t="shared" si="40"/>
        <v>0</v>
      </c>
    </row>
    <row r="127" spans="1:9" ht="27.95" customHeight="1" x14ac:dyDescent="0.25">
      <c r="A127" s="248">
        <v>42</v>
      </c>
      <c r="B127" s="248"/>
      <c r="C127" s="248"/>
      <c r="D127" s="67" t="s">
        <v>49</v>
      </c>
      <c r="E127" s="54">
        <v>36864.639999999999</v>
      </c>
      <c r="F127" s="221">
        <v>0</v>
      </c>
      <c r="G127" s="73">
        <v>0</v>
      </c>
      <c r="H127" s="73">
        <v>0</v>
      </c>
      <c r="I127" s="73">
        <v>0</v>
      </c>
    </row>
    <row r="128" spans="1:9" ht="15" customHeight="1" x14ac:dyDescent="0.25">
      <c r="A128" s="249">
        <v>51</v>
      </c>
      <c r="B128" s="249"/>
      <c r="C128" s="249"/>
      <c r="D128" s="65" t="s">
        <v>45</v>
      </c>
      <c r="E128" s="52">
        <f>E129+E132</f>
        <v>150111.51999999999</v>
      </c>
      <c r="F128" s="219">
        <f>F129+F132</f>
        <v>0</v>
      </c>
      <c r="G128" s="71">
        <f>G129+G132</f>
        <v>0</v>
      </c>
      <c r="H128" s="71">
        <f t="shared" ref="H128:I128" si="41">H129+H132</f>
        <v>0</v>
      </c>
      <c r="I128" s="71">
        <f t="shared" si="41"/>
        <v>0</v>
      </c>
    </row>
    <row r="129" spans="1:9" ht="15" customHeight="1" x14ac:dyDescent="0.25">
      <c r="A129" s="250">
        <v>3</v>
      </c>
      <c r="B129" s="250"/>
      <c r="C129" s="250"/>
      <c r="D129" s="66" t="s">
        <v>12</v>
      </c>
      <c r="E129" s="53">
        <f>E130+E131</f>
        <v>61502.29</v>
      </c>
      <c r="F129" s="220">
        <f>F130+F131</f>
        <v>0</v>
      </c>
      <c r="G129" s="72">
        <f>G130+G131</f>
        <v>0</v>
      </c>
      <c r="H129" s="72">
        <f t="shared" ref="H129:I129" si="42">H130+H131</f>
        <v>0</v>
      </c>
      <c r="I129" s="72">
        <f t="shared" si="42"/>
        <v>0</v>
      </c>
    </row>
    <row r="130" spans="1:9" ht="15" customHeight="1" x14ac:dyDescent="0.25">
      <c r="A130" s="248">
        <v>31</v>
      </c>
      <c r="B130" s="248"/>
      <c r="C130" s="248"/>
      <c r="D130" s="67" t="s">
        <v>13</v>
      </c>
      <c r="E130" s="54">
        <v>12714.22</v>
      </c>
      <c r="F130" s="221">
        <v>0</v>
      </c>
      <c r="G130" s="73">
        <v>0</v>
      </c>
      <c r="H130" s="73">
        <v>0</v>
      </c>
      <c r="I130" s="73">
        <v>0</v>
      </c>
    </row>
    <row r="131" spans="1:9" ht="15" customHeight="1" x14ac:dyDescent="0.25">
      <c r="A131" s="248">
        <v>32</v>
      </c>
      <c r="B131" s="248"/>
      <c r="C131" s="248"/>
      <c r="D131" s="67" t="s">
        <v>23</v>
      </c>
      <c r="E131" s="54">
        <v>48788.07</v>
      </c>
      <c r="F131" s="221">
        <v>0</v>
      </c>
      <c r="G131" s="73">
        <v>0</v>
      </c>
      <c r="H131" s="73">
        <v>0</v>
      </c>
      <c r="I131" s="73">
        <v>0</v>
      </c>
    </row>
    <row r="132" spans="1:9" ht="27.95" customHeight="1" x14ac:dyDescent="0.25">
      <c r="A132" s="250">
        <v>4</v>
      </c>
      <c r="B132" s="250"/>
      <c r="C132" s="250"/>
      <c r="D132" s="66" t="s">
        <v>14</v>
      </c>
      <c r="E132" s="53">
        <f>E133</f>
        <v>88609.23</v>
      </c>
      <c r="F132" s="220">
        <f>F133</f>
        <v>0</v>
      </c>
      <c r="G132" s="72">
        <f>G133</f>
        <v>0</v>
      </c>
      <c r="H132" s="72">
        <f t="shared" ref="H132:I132" si="43">H133</f>
        <v>0</v>
      </c>
      <c r="I132" s="72">
        <f t="shared" si="43"/>
        <v>0</v>
      </c>
    </row>
    <row r="133" spans="1:9" ht="27.95" customHeight="1" x14ac:dyDescent="0.25">
      <c r="A133" s="248">
        <v>42</v>
      </c>
      <c r="B133" s="248"/>
      <c r="C133" s="248"/>
      <c r="D133" s="67" t="s">
        <v>49</v>
      </c>
      <c r="E133" s="54">
        <v>88609.23</v>
      </c>
      <c r="F133" s="221">
        <v>0</v>
      </c>
      <c r="G133" s="73">
        <v>0</v>
      </c>
      <c r="H133" s="73">
        <v>0</v>
      </c>
      <c r="I133" s="73">
        <v>0</v>
      </c>
    </row>
    <row r="134" spans="1:9" ht="15" customHeight="1" x14ac:dyDescent="0.25">
      <c r="A134" s="249">
        <v>559</v>
      </c>
      <c r="B134" s="249"/>
      <c r="C134" s="249"/>
      <c r="D134" s="65" t="s">
        <v>67</v>
      </c>
      <c r="E134" s="52">
        <f>E135+E138</f>
        <v>101643.31</v>
      </c>
      <c r="F134" s="219">
        <f>F135+F138</f>
        <v>38037</v>
      </c>
      <c r="G134" s="71">
        <f>G135+G138</f>
        <v>0</v>
      </c>
      <c r="H134" s="71">
        <f t="shared" ref="H134:I134" si="44">H135+H138</f>
        <v>0</v>
      </c>
      <c r="I134" s="71">
        <f t="shared" si="44"/>
        <v>0</v>
      </c>
    </row>
    <row r="135" spans="1:9" ht="15" customHeight="1" x14ac:dyDescent="0.25">
      <c r="A135" s="250">
        <v>3</v>
      </c>
      <c r="B135" s="250"/>
      <c r="C135" s="250"/>
      <c r="D135" s="66" t="s">
        <v>12</v>
      </c>
      <c r="E135" s="53">
        <f>E136+E137</f>
        <v>31762.300000000003</v>
      </c>
      <c r="F135" s="220">
        <f>F136+F137</f>
        <v>29991</v>
      </c>
      <c r="G135" s="72">
        <f>G136+G137</f>
        <v>0</v>
      </c>
      <c r="H135" s="72">
        <f t="shared" ref="H135:I135" si="45">H136+H137</f>
        <v>0</v>
      </c>
      <c r="I135" s="72">
        <f t="shared" si="45"/>
        <v>0</v>
      </c>
    </row>
    <row r="136" spans="1:9" ht="15" customHeight="1" x14ac:dyDescent="0.25">
      <c r="A136" s="248">
        <v>31</v>
      </c>
      <c r="B136" s="248"/>
      <c r="C136" s="248"/>
      <c r="D136" s="67" t="s">
        <v>13</v>
      </c>
      <c r="E136" s="54">
        <v>29434.47</v>
      </c>
      <c r="F136" s="221">
        <v>11534</v>
      </c>
      <c r="G136" s="73">
        <v>0</v>
      </c>
      <c r="H136" s="73">
        <v>0</v>
      </c>
      <c r="I136" s="73">
        <v>0</v>
      </c>
    </row>
    <row r="137" spans="1:9" ht="15" customHeight="1" x14ac:dyDescent="0.25">
      <c r="A137" s="248">
        <v>32</v>
      </c>
      <c r="B137" s="248"/>
      <c r="C137" s="248"/>
      <c r="D137" s="67" t="s">
        <v>23</v>
      </c>
      <c r="E137" s="54">
        <v>2327.83</v>
      </c>
      <c r="F137" s="221">
        <v>18457</v>
      </c>
      <c r="G137" s="73">
        <v>0</v>
      </c>
      <c r="H137" s="73">
        <v>0</v>
      </c>
      <c r="I137" s="73">
        <v>0</v>
      </c>
    </row>
    <row r="138" spans="1:9" ht="27.95" customHeight="1" x14ac:dyDescent="0.25">
      <c r="A138" s="250">
        <v>4</v>
      </c>
      <c r="B138" s="250"/>
      <c r="C138" s="250"/>
      <c r="D138" s="66" t="s">
        <v>14</v>
      </c>
      <c r="E138" s="53">
        <f>E139</f>
        <v>69881.009999999995</v>
      </c>
      <c r="F138" s="220">
        <f>F139</f>
        <v>8046</v>
      </c>
      <c r="G138" s="72">
        <f>G139</f>
        <v>0</v>
      </c>
      <c r="H138" s="72">
        <f t="shared" ref="H138:I138" si="46">H139</f>
        <v>0</v>
      </c>
      <c r="I138" s="72">
        <f t="shared" si="46"/>
        <v>0</v>
      </c>
    </row>
    <row r="139" spans="1:9" ht="27.95" customHeight="1" x14ac:dyDescent="0.25">
      <c r="A139" s="248">
        <v>42</v>
      </c>
      <c r="B139" s="248"/>
      <c r="C139" s="248"/>
      <c r="D139" s="67" t="s">
        <v>49</v>
      </c>
      <c r="E139" s="54">
        <v>69881.009999999995</v>
      </c>
      <c r="F139" s="221">
        <v>8046</v>
      </c>
      <c r="G139" s="73">
        <v>0</v>
      </c>
      <c r="H139" s="73">
        <v>0</v>
      </c>
      <c r="I139" s="73">
        <v>0</v>
      </c>
    </row>
  </sheetData>
  <mergeCells count="136">
    <mergeCell ref="A112:C112"/>
    <mergeCell ref="A113:C113"/>
    <mergeCell ref="A114:C114"/>
    <mergeCell ref="A115:C115"/>
    <mergeCell ref="A109:C109"/>
    <mergeCell ref="A110:C110"/>
    <mergeCell ref="A111:C111"/>
    <mergeCell ref="A106:C106"/>
    <mergeCell ref="A107:C107"/>
    <mergeCell ref="A108:C108"/>
    <mergeCell ref="A125:C125"/>
    <mergeCell ref="A126:C126"/>
    <mergeCell ref="A127:C127"/>
    <mergeCell ref="A128:C128"/>
    <mergeCell ref="A121:C121"/>
    <mergeCell ref="A122:C122"/>
    <mergeCell ref="A123:C123"/>
    <mergeCell ref="A124:C124"/>
    <mergeCell ref="A116:C116"/>
    <mergeCell ref="A117:C117"/>
    <mergeCell ref="A118:C118"/>
    <mergeCell ref="A119:C119"/>
    <mergeCell ref="A120:C120"/>
    <mergeCell ref="A139:C139"/>
    <mergeCell ref="A134:C134"/>
    <mergeCell ref="A135:C135"/>
    <mergeCell ref="A136:C136"/>
    <mergeCell ref="A137:C137"/>
    <mergeCell ref="A138:C138"/>
    <mergeCell ref="A129:C129"/>
    <mergeCell ref="A130:C130"/>
    <mergeCell ref="A131:C131"/>
    <mergeCell ref="A132:C132"/>
    <mergeCell ref="A133:C133"/>
    <mergeCell ref="A102:C102"/>
    <mergeCell ref="A103:C103"/>
    <mergeCell ref="A104:C104"/>
    <mergeCell ref="A105:C105"/>
    <mergeCell ref="A98:C98"/>
    <mergeCell ref="A99:C99"/>
    <mergeCell ref="A100:C100"/>
    <mergeCell ref="A101:C101"/>
    <mergeCell ref="A95:C95"/>
    <mergeCell ref="A96:C96"/>
    <mergeCell ref="A97:C97"/>
    <mergeCell ref="A91:C91"/>
    <mergeCell ref="A92:C92"/>
    <mergeCell ref="A93:C93"/>
    <mergeCell ref="A94:C94"/>
    <mergeCell ref="A86:C86"/>
    <mergeCell ref="A87:C87"/>
    <mergeCell ref="A88:C88"/>
    <mergeCell ref="A89:C89"/>
    <mergeCell ref="A90:C90"/>
    <mergeCell ref="A82:C82"/>
    <mergeCell ref="A83:C83"/>
    <mergeCell ref="A84:C84"/>
    <mergeCell ref="A85:C85"/>
    <mergeCell ref="A78:C78"/>
    <mergeCell ref="A80:C80"/>
    <mergeCell ref="A79:C79"/>
    <mergeCell ref="A81:C81"/>
    <mergeCell ref="A74:C74"/>
    <mergeCell ref="A75:C75"/>
    <mergeCell ref="A76:C76"/>
    <mergeCell ref="A77:C77"/>
    <mergeCell ref="A65:C65"/>
    <mergeCell ref="A71:C71"/>
    <mergeCell ref="A72:C72"/>
    <mergeCell ref="A73:C73"/>
    <mergeCell ref="A61:C61"/>
    <mergeCell ref="A62:C62"/>
    <mergeCell ref="A64:C64"/>
    <mergeCell ref="A63:C63"/>
    <mergeCell ref="A51:C51"/>
    <mergeCell ref="A52:C52"/>
    <mergeCell ref="A53:C53"/>
    <mergeCell ref="A55:C55"/>
    <mergeCell ref="A66:C66"/>
    <mergeCell ref="A67:C67"/>
    <mergeCell ref="A68:C68"/>
    <mergeCell ref="A69:C69"/>
    <mergeCell ref="A70:C70"/>
    <mergeCell ref="A54:C54"/>
    <mergeCell ref="A56:C56"/>
    <mergeCell ref="A59:C59"/>
    <mergeCell ref="A60:C60"/>
    <mergeCell ref="A57:C57"/>
    <mergeCell ref="A58:C58"/>
    <mergeCell ref="A46:C46"/>
    <mergeCell ref="A47:C47"/>
    <mergeCell ref="A48:C48"/>
    <mergeCell ref="A49:C49"/>
    <mergeCell ref="A50:C50"/>
    <mergeCell ref="A38:C38"/>
    <mergeCell ref="A41:C41"/>
    <mergeCell ref="A42:C42"/>
    <mergeCell ref="A44:C44"/>
    <mergeCell ref="A45:C45"/>
    <mergeCell ref="A43:C43"/>
    <mergeCell ref="A39:C39"/>
    <mergeCell ref="A40:C40"/>
    <mergeCell ref="A37:C37"/>
    <mergeCell ref="A28:C28"/>
    <mergeCell ref="A9:C9"/>
    <mergeCell ref="A10:C10"/>
    <mergeCell ref="A2:I2"/>
    <mergeCell ref="A8:C8"/>
    <mergeCell ref="A5:C5"/>
    <mergeCell ref="A6:C6"/>
    <mergeCell ref="A11:C11"/>
    <mergeCell ref="A12:C12"/>
    <mergeCell ref="A7:C7"/>
    <mergeCell ref="A25:C25"/>
    <mergeCell ref="A29:C29"/>
    <mergeCell ref="A30:C30"/>
    <mergeCell ref="A32:C32"/>
    <mergeCell ref="A31:C31"/>
    <mergeCell ref="A27:C27"/>
    <mergeCell ref="A13:C13"/>
    <mergeCell ref="A14:C14"/>
    <mergeCell ref="A15:C15"/>
    <mergeCell ref="A16:C16"/>
    <mergeCell ref="A17:C17"/>
    <mergeCell ref="A22:C22"/>
    <mergeCell ref="A34:C34"/>
    <mergeCell ref="A35:C35"/>
    <mergeCell ref="A36:C36"/>
    <mergeCell ref="A23:C23"/>
    <mergeCell ref="A24:C24"/>
    <mergeCell ref="A26:C26"/>
    <mergeCell ref="A18:C18"/>
    <mergeCell ref="A19:C19"/>
    <mergeCell ref="A20:C20"/>
    <mergeCell ref="A21:C21"/>
    <mergeCell ref="A33:C33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rashoda-ekonom</vt:lpstr>
      <vt:lpstr>Račun prihoda i rashoda-izvori</vt:lpstr>
      <vt:lpstr>Račun rashoda-funkcija</vt:lpstr>
      <vt:lpstr>Račun financiranja-ekonomsk</vt:lpstr>
      <vt:lpstr>Račun financiranja-izvori</vt:lpstr>
      <vt:lpstr>POSEBNI DIO</vt:lpstr>
      <vt:lpstr>'POSEBNI DIO'!Ispis_naslova</vt:lpstr>
      <vt:lpstr>' Račun prihoda i rashoda-ekonom'!Podrucje_ispisa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DIMEC JASNA</cp:lastModifiedBy>
  <cp:lastPrinted>2023-10-07T17:23:01Z</cp:lastPrinted>
  <dcterms:created xsi:type="dcterms:W3CDTF">2022-08-12T12:51:27Z</dcterms:created>
  <dcterms:modified xsi:type="dcterms:W3CDTF">2023-10-07T17:24:00Z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PRIMJER FP PRORAČUNSKOG KORISNIKA.xlsx</vt:lpwstr>
  </property>
</Properties>
</file>